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1\"/>
    </mc:Choice>
  </mc:AlternateContent>
  <bookViews>
    <workbookView xWindow="120" yWindow="120" windowWidth="18975" windowHeight="8895" firstSheet="3" activeTab="9"/>
  </bookViews>
  <sheets>
    <sheet name="Jan'2021" sheetId="64" r:id="rId1"/>
    <sheet name="Feb'2021" sheetId="76" r:id="rId2"/>
    <sheet name="Mar'2021" sheetId="77" r:id="rId3"/>
    <sheet name="Apr'2021" sheetId="78" r:id="rId4"/>
    <sheet name="Mei'2021" sheetId="79" r:id="rId5"/>
    <sheet name="Juni'21" sheetId="80" r:id="rId6"/>
    <sheet name="Juli'21" sheetId="81" r:id="rId7"/>
    <sheet name="Agustus'21" sheetId="82" r:id="rId8"/>
    <sheet name="September'21" sheetId="83" r:id="rId9"/>
    <sheet name="Oktober'21" sheetId="84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C6" i="84" l="1"/>
  <c r="D37" i="84"/>
  <c r="D7" i="84" l="1"/>
  <c r="C5" i="84"/>
  <c r="B37" i="83"/>
  <c r="C5" i="83"/>
  <c r="F8" i="83"/>
  <c r="B16" i="83"/>
  <c r="C6" i="83"/>
  <c r="B36" i="84"/>
  <c r="B15" i="84"/>
  <c r="D38" i="83" l="1"/>
  <c r="D16" i="84"/>
  <c r="D17" i="84" s="1"/>
  <c r="D17" i="83"/>
  <c r="D18" i="83" s="1"/>
  <c r="D7" i="83" l="1"/>
  <c r="D40" i="83" s="1"/>
  <c r="C6" i="82"/>
  <c r="C5" i="82"/>
  <c r="B38" i="82"/>
  <c r="B17" i="82"/>
  <c r="D39" i="84" l="1"/>
  <c r="D39" i="82"/>
  <c r="D18" i="82"/>
  <c r="D19" i="82" s="1"/>
  <c r="D7" i="82"/>
  <c r="D41" i="82" l="1"/>
  <c r="C6" i="81"/>
  <c r="C5" i="81"/>
  <c r="B38" i="81"/>
  <c r="B17" i="81"/>
  <c r="D18" i="81" s="1"/>
  <c r="D19" i="81" s="1"/>
  <c r="D39" i="81"/>
  <c r="C5" i="80"/>
  <c r="C6" i="80"/>
  <c r="B38" i="80"/>
  <c r="D39" i="80" s="1"/>
  <c r="B17" i="80"/>
  <c r="D18" i="80" s="1"/>
  <c r="D7" i="80" l="1"/>
  <c r="D7" i="81"/>
  <c r="D41" i="81" s="1"/>
  <c r="D19" i="80"/>
  <c r="B17" i="79"/>
  <c r="D18" i="79" s="1"/>
  <c r="D19" i="79" s="1"/>
  <c r="C5" i="79"/>
  <c r="B38" i="79"/>
  <c r="D39" i="79" s="1"/>
  <c r="C6" i="79"/>
  <c r="D41" i="80" l="1"/>
  <c r="D7" i="79"/>
  <c r="D41" i="79" s="1"/>
  <c r="C5" i="77"/>
  <c r="C5" i="78"/>
  <c r="C6" i="78"/>
  <c r="D7" i="78" s="1"/>
  <c r="B17" i="78"/>
  <c r="D18" i="78" s="1"/>
  <c r="D19" i="78" s="1"/>
  <c r="B38" i="78"/>
  <c r="D39" i="78" s="1"/>
  <c r="C6" i="77"/>
  <c r="B38" i="77"/>
  <c r="D39" i="77" s="1"/>
  <c r="B17" i="77"/>
  <c r="D18" i="77" s="1"/>
  <c r="D41" i="78" l="1"/>
  <c r="D19" i="77"/>
  <c r="D7" i="77"/>
  <c r="C5" i="76"/>
  <c r="D7" i="76" s="1"/>
  <c r="D38" i="64"/>
  <c r="D38" i="76"/>
  <c r="D18" i="76"/>
  <c r="D17" i="76"/>
  <c r="C6" i="64"/>
  <c r="D17" i="64"/>
  <c r="D18" i="64" s="1"/>
  <c r="D41" i="77" l="1"/>
  <c r="D40" i="76"/>
  <c r="D7" i="64"/>
  <c r="D40" i="64" s="1"/>
</calcChain>
</file>

<file path=xl/sharedStrings.xml><?xml version="1.0" encoding="utf-8"?>
<sst xmlns="http://schemas.openxmlformats.org/spreadsheetml/2006/main" count="409" uniqueCount="208">
  <si>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</si>
  <si>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</si>
  <si>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</si>
  <si>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</si>
  <si>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</si>
  <si>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</si>
  <si>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</si>
  <si>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</si>
  <si>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</si>
  <si>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</si>
  <si>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</si>
  <si>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</si>
  <si>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</si>
  <si>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</si>
  <si>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>Anak Jakarta (Periode Jan 2021-Desember 2021)</t>
  </si>
  <si>
    <t xml:space="preserve">   Bank CIMB Niaga, Jakarta</t>
  </si>
  <si>
    <t xml:space="preserve">   No. Rekening 8000 8267 5600</t>
  </si>
  <si>
    <t>Periode Januari 2021</t>
  </si>
  <si>
    <t>Saldo Bank 1 Januari 2021</t>
  </si>
  <si>
    <t>Saldo Kas 1 Januari 2021</t>
  </si>
  <si>
    <t>Saldo awal 1 Januari 2021</t>
  </si>
  <si>
    <t>Penerimaan di bulan Januari 2021:</t>
  </si>
  <si>
    <t>Total Bulan Januari 2021</t>
  </si>
  <si>
    <t>Pengeluaran selama 1 Januari 2021:</t>
  </si>
  <si>
    <t>Anak Fund DIY Jan 2021</t>
  </si>
  <si>
    <t>Anak Fund Medan Jan 2021</t>
  </si>
  <si>
    <t>Anak Fund Lampung Jan 2021</t>
  </si>
  <si>
    <t>Anak Fund Mataram Jan 2021</t>
  </si>
  <si>
    <t>Anak Fund makassar Jan 2021</t>
  </si>
  <si>
    <t>Anak Fund Bandung Jan 2021</t>
  </si>
  <si>
    <t>Anak Fund Jambi Jan 2021</t>
  </si>
  <si>
    <t>Anak Fund Sorong Jan 2021</t>
  </si>
  <si>
    <t>Anak Fund Palembang Jan 2021</t>
  </si>
  <si>
    <t>Anak Fund Kepualauan Riau Jan 2021</t>
  </si>
  <si>
    <t>Anak Fund Ambon Jan 2021</t>
  </si>
  <si>
    <t>Anak Fund Merauke Jan 2021</t>
  </si>
  <si>
    <t>Periode Februari 2021</t>
  </si>
  <si>
    <t>Saldo Bank 1 Februari 2021</t>
  </si>
  <si>
    <t>Saldo Kas 1 Februari 2021</t>
  </si>
  <si>
    <t>Saldo awal 1 Februari 2021</t>
  </si>
  <si>
    <t>Penerimaan di bulan Februari 2021:</t>
  </si>
  <si>
    <t>Total Bulan Februari 2021</t>
  </si>
  <si>
    <t>Pengeluaran selama 1 Februari 2021:</t>
  </si>
  <si>
    <t>Anak Fund DIY Feb 2021</t>
  </si>
  <si>
    <t>Anak Fund Medan Feb 2021</t>
  </si>
  <si>
    <t>Anak Fund Lampung Feb 2021</t>
  </si>
  <si>
    <t>Anak Fund Mataram Feb 2021</t>
  </si>
  <si>
    <t>Anak Fund makassar Feb 2021</t>
  </si>
  <si>
    <t>Anak Fund Bandung Feb 2021</t>
  </si>
  <si>
    <t>Anak Fund Jambi Feb 2021</t>
  </si>
  <si>
    <t>Anak Fund Sorong Feb 2021</t>
  </si>
  <si>
    <t>Anak Fund Palembang Feb 2021</t>
  </si>
  <si>
    <t>Anak Fund Kepualauan Riau Feb 2021</t>
  </si>
  <si>
    <t>Anak Fund Ambon Feb 2021</t>
  </si>
  <si>
    <t>Anak Fund Merauke Feb 2021</t>
  </si>
  <si>
    <t>Riyan Sumadihardja</t>
  </si>
  <si>
    <t>Periode Maret 2021</t>
  </si>
  <si>
    <t>Saldo Bank 1 Maret 2021</t>
  </si>
  <si>
    <t>Saldo Kas 1 Maret 2021</t>
  </si>
  <si>
    <t>Saldo awal 1 Maret 2021</t>
  </si>
  <si>
    <t>Penerimaan di bulan Maret 2021:</t>
  </si>
  <si>
    <t>Total Bulan Maret 2021</t>
  </si>
  <si>
    <t>Pengeluaran selama 1 Maret 2021:</t>
  </si>
  <si>
    <t>Anak Fund DIY Mar 2021</t>
  </si>
  <si>
    <t>Anak Fund Medan Mar 2021</t>
  </si>
  <si>
    <t>Anak Fund Lampung Mar 2021</t>
  </si>
  <si>
    <t>Anak Fund Mataram Mar 2021</t>
  </si>
  <si>
    <t>Anak Fund Bandung Mar 2021</t>
  </si>
  <si>
    <t>Anak Fund Jambi Mar 2021</t>
  </si>
  <si>
    <t>Anak Fund Sorong  Mar 2021</t>
  </si>
  <si>
    <t>Anak Fund Palembang Mar 2021</t>
  </si>
  <si>
    <t>Anak Fund Kepualauan Riau Mar 2021</t>
  </si>
  <si>
    <t>Anak Fund Ambon Mar 2021</t>
  </si>
  <si>
    <t>Anak Fund Merauke Mar 2021</t>
  </si>
  <si>
    <t>Anak Fund DIY April 2021</t>
  </si>
  <si>
    <t>Anak Fund Medan April 2021</t>
  </si>
  <si>
    <t>Anak Fund Lampung April 2021</t>
  </si>
  <si>
    <t>Anak Fund Mataram April 2021</t>
  </si>
  <si>
    <t>Anak Fund Bandung April 2021</t>
  </si>
  <si>
    <t>Anak Fund Jambi April 2021</t>
  </si>
  <si>
    <t>Anak Fund Sorong April 2021</t>
  </si>
  <si>
    <t>Anak Fund Palembang April 2021</t>
  </si>
  <si>
    <t>Anak Fund Kepualauan Riau April 2021</t>
  </si>
  <si>
    <t>Anak Fund Ambon April 2021</t>
  </si>
  <si>
    <t>Anak Fund Merauke April 2021</t>
  </si>
  <si>
    <t>Periode April 2021</t>
  </si>
  <si>
    <t>Saldo Bank 1 April 2021</t>
  </si>
  <si>
    <t>Saldo Kas 1 April 2021</t>
  </si>
  <si>
    <t>Saldo awal 1 April 2021</t>
  </si>
  <si>
    <t>Penerimaan di bulan April 2021:</t>
  </si>
  <si>
    <t>Total Bulan April 2021</t>
  </si>
  <si>
    <t>Pengeluaran selama 1 April 2021:</t>
  </si>
  <si>
    <t>Periode Mei 2021</t>
  </si>
  <si>
    <t>Saldo Bank 1 Mei 2021</t>
  </si>
  <si>
    <t>Saldo Kas 1 Mei 2021</t>
  </si>
  <si>
    <t>Saldo awal 1 Mei 2021</t>
  </si>
  <si>
    <t>Penerimaan di bulan Mei 2021:</t>
  </si>
  <si>
    <t>Total Bulan Mei 2021</t>
  </si>
  <si>
    <t>Pengeluaran selama 1 Mei 2021:</t>
  </si>
  <si>
    <t>Anak Fund DIY Mei 2021</t>
  </si>
  <si>
    <t>Anak Fund Medan Mei 2021</t>
  </si>
  <si>
    <t>Anak Fund Lampung Mei 2021</t>
  </si>
  <si>
    <t>Anak Fund Mataram Mei 2021</t>
  </si>
  <si>
    <t>Anak Fund Bandung Mei 2021</t>
  </si>
  <si>
    <t>Anak Fund Jambi Mei 2021</t>
  </si>
  <si>
    <t>Anak Fund Sorong Mei 2021</t>
  </si>
  <si>
    <t>Anak Fund Palembang Mei 2021</t>
  </si>
  <si>
    <t>Anak Fund Kepualauan Riau Mei 2021</t>
  </si>
  <si>
    <t>Anak Fund Ambon Mei 2021</t>
  </si>
  <si>
    <t>Anak Fund Merauke Mei 2021</t>
  </si>
  <si>
    <t>Periode Juni 2021</t>
  </si>
  <si>
    <t>Saldo Bank 1 Juni 2021</t>
  </si>
  <si>
    <t>Saldo Kas 1 Juni 2021</t>
  </si>
  <si>
    <t>Saldo awal 1 Juni 2021</t>
  </si>
  <si>
    <t>Penerimaan di bulan Juni 2021:</t>
  </si>
  <si>
    <t>Total Bulan Juni 2021</t>
  </si>
  <si>
    <t>Pengeluaran selama 1 Juni 2021:</t>
  </si>
  <si>
    <t>Anak Fund DIY Juni 2021</t>
  </si>
  <si>
    <t>Anak Fund Medan Juni 2021</t>
  </si>
  <si>
    <t>Anak Fund Lampung Juni 2021</t>
  </si>
  <si>
    <t>Anak Fund Mataram Juni 2021</t>
  </si>
  <si>
    <t>Anak Fund Makassar Juni 2021</t>
  </si>
  <si>
    <t>Anak Fund Bandung Juni 2021</t>
  </si>
  <si>
    <t>Anak Fund Jambi Juni 2021</t>
  </si>
  <si>
    <t>Anak Fund Sorong Juni 2021</t>
  </si>
  <si>
    <t>Anak Fund Palembang Juni 2021</t>
  </si>
  <si>
    <t>Anak Fund Kepualauan Riau Juni 2021</t>
  </si>
  <si>
    <t>Anak Fund Ambon Juni 2021</t>
  </si>
  <si>
    <t>Anak Fund Merauke Juni 2021</t>
  </si>
  <si>
    <t>Periode Juli 2021</t>
  </si>
  <si>
    <t>Saldo Bank 1 Juli 2021</t>
  </si>
  <si>
    <t>Saldo awal 1 Juli 2021</t>
  </si>
  <si>
    <t>Saldo Kas 1 Juli 2021</t>
  </si>
  <si>
    <t>Penerimaan di bulan Juli 2021:</t>
  </si>
  <si>
    <t>Total Bulan Juli 2021</t>
  </si>
  <si>
    <t>Pengeluaran selama 1 Juli 2021:</t>
  </si>
  <si>
    <t>Anak Fund DIY Juli 2021</t>
  </si>
  <si>
    <t>Anak Fund Medan Juli 2021</t>
  </si>
  <si>
    <t>Anak Fund Lampung Juli 2021</t>
  </si>
  <si>
    <t>Anak Fund Mataram Juli 2021</t>
  </si>
  <si>
    <t>Anak Fund Makassar Juli 2021</t>
  </si>
  <si>
    <t>Anak Fund Bandung Juli 2021</t>
  </si>
  <si>
    <t>Anak Fund Jambi Juli 2021</t>
  </si>
  <si>
    <t>Anak Fund Sorong Juli 2021</t>
  </si>
  <si>
    <t>Anak Fund Palembang Juli 2021</t>
  </si>
  <si>
    <t>Anak Fund Kepualauan Riau Juli 2021</t>
  </si>
  <si>
    <t>Anak Fund Ambon Juli 2021</t>
  </si>
  <si>
    <t>Anak Fund Merauke Juli 2021</t>
  </si>
  <si>
    <t>Periode Agustus 2021</t>
  </si>
  <si>
    <t>Saldo Bank 1 Agustus 2021</t>
  </si>
  <si>
    <t>Saldo Kas 1 Agustus 2021</t>
  </si>
  <si>
    <t>Saldo awal 1 Agustus 2021</t>
  </si>
  <si>
    <t>Penerimaan di bulan Agustus 2021:</t>
  </si>
  <si>
    <t>Total Bulan Agustus 2021</t>
  </si>
  <si>
    <t>Pengeluaran selama 1 Agustus 2021:</t>
  </si>
  <si>
    <t>Anak Fund DIY Agustus 2021</t>
  </si>
  <si>
    <t>Anak Fund Medan Agustus 2021</t>
  </si>
  <si>
    <t>Anak Fund Lampung Agustus 2021</t>
  </si>
  <si>
    <t>Anak Fund Mataram Agustus 2021</t>
  </si>
  <si>
    <t>Anak Fund Kupang Agustus 2021</t>
  </si>
  <si>
    <t>Anak Fund Jambi Agustus 2021</t>
  </si>
  <si>
    <t>Anak Fund Sorong Agustus 2021</t>
  </si>
  <si>
    <t>Anak Fund Palembang Agustus 2021</t>
  </si>
  <si>
    <t>Anak Fund Kepualauan Riau Agustus 2021</t>
  </si>
  <si>
    <t>Anak Fund Ambon Agustus 2021</t>
  </si>
  <si>
    <t>Anak Fund Merauke Agustus 2021</t>
  </si>
  <si>
    <t>Periode September 2021</t>
  </si>
  <si>
    <t>Saldo Bank 1 September 2021</t>
  </si>
  <si>
    <t>Saldo Kas 1 September 2021</t>
  </si>
  <si>
    <t>Saldo awal 1 September 2021</t>
  </si>
  <si>
    <t>Penerimaan di bulan September 2021:</t>
  </si>
  <si>
    <t>Total Bulan September 2021</t>
  </si>
  <si>
    <t>Pengeluaran selama 1 September 2021:</t>
  </si>
  <si>
    <t>Anak Fund DIY September 2021</t>
  </si>
  <si>
    <t>Anak Fund Medan September 2021</t>
  </si>
  <si>
    <t>Anak Fund Lampung September 2021</t>
  </si>
  <si>
    <t>Anak Fund Mataram September 2021</t>
  </si>
  <si>
    <t>Anak Fund Kupang September 2021</t>
  </si>
  <si>
    <t>Anak Fund Jambi September 2021</t>
  </si>
  <si>
    <t>Anak Fund Sorong September 2021</t>
  </si>
  <si>
    <t>Anak Fund Palembang September 2021</t>
  </si>
  <si>
    <t>Anak Fund Kepualauan Riau September 2021</t>
  </si>
  <si>
    <t>Anak Fund Ambon September 2021</t>
  </si>
  <si>
    <t>Anak Fund Merauke September 2021</t>
  </si>
  <si>
    <t>Periode Oktober 2021</t>
  </si>
  <si>
    <t>Saldo Bank 1 Oktober 2021</t>
  </si>
  <si>
    <t>Saldo Kas 1 Oktober 2021</t>
  </si>
  <si>
    <t>Saldo awal 1 Oktober 2021</t>
  </si>
  <si>
    <t>Penerimaan di bulan Oktober 2021:</t>
  </si>
  <si>
    <t>Total Bulan Oktober 2021</t>
  </si>
  <si>
    <t>Pengeluaran selama 1 Oktober 2021:</t>
  </si>
  <si>
    <t>Anak Fund DIY Oktober 2021</t>
  </si>
  <si>
    <t>Anak Fund Medan Oktober 2021</t>
  </si>
  <si>
    <t>Anak Fund Lampung Oktober 2021</t>
  </si>
  <si>
    <t>Anak Fund Mataram Oktober 2021</t>
  </si>
  <si>
    <t>Anak Fund Kupang Oktober 2021</t>
  </si>
  <si>
    <t>Anak Fund Jambi Oktober 2021</t>
  </si>
  <si>
    <t>Anak Fund Sorong Oktober 2021</t>
  </si>
  <si>
    <t>Anak Fund Palembang Oktober 2021</t>
  </si>
  <si>
    <t>Anak Fund Kepualauan Riau Oktober 2021</t>
  </si>
  <si>
    <t>Anak Fund Ambon Oktober 2021</t>
  </si>
  <si>
    <t>Anak Fund Merauke Oktober 2021</t>
  </si>
  <si>
    <t>Anak Fund Makassar Oktober 2021</t>
  </si>
  <si>
    <t>Anak Fund Makassar September 2021</t>
  </si>
  <si>
    <t>Anak Fund Makassar Agustus 2021</t>
  </si>
  <si>
    <t>Anak Fund Makassar Mei 2021</t>
  </si>
  <si>
    <t>Anak Fund Makassar April 2021</t>
  </si>
  <si>
    <t>Anak Fund Makassar Mar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</si>
</sst>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3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41" fontId="5" fillId="0" borderId="6" xfId="2" applyFont="1" applyFill="1" applyBorder="1"/>
    <xf numFmtId="0" fontId="3" fillId="0" borderId="7" xfId="0" applyNumberFormat="1" applyFont="1" applyFill="1" applyBorder="1" applyAlignment="1">
      <alignment horizontal="left"/>
    </xf>
    <xf numFmtId="41" fontId="5" fillId="0" borderId="7" xfId="2" applyFont="1" applyFill="1" applyBorder="1"/>
    <xf numFmtId="0" fontId="3" fillId="0" borderId="3" xfId="0" applyNumberFormat="1" applyFont="1" applyFill="1" applyBorder="1" applyAlignment="1">
      <alignment horizontal="left"/>
    </xf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165" fontId="3" fillId="0" borderId="0" xfId="1" applyNumberFormat="1" applyFont="1" applyFill="1" applyBorder="1" applyAlignment="1">
      <alignment horizontal="right" vertical="center"/>
    </xf>
    <xf numFmtId="41" fontId="5" fillId="0" borderId="4" xfId="2" applyFont="1" applyFill="1" applyBorder="1"/>
    <xf numFmtId="0" fontId="3" fillId="0" borderId="0" xfId="0" applyFont="1" applyFill="1" applyBorder="1"/>
    <xf numFmtId="0" fontId="3" fillId="0" borderId="3" xfId="0" applyNumberFormat="1" applyFont="1" applyFill="1" applyBorder="1"/>
    <xf numFmtId="41" fontId="5" fillId="0" borderId="8" xfId="2" applyFont="1" applyFill="1" applyBorder="1"/>
    <xf numFmtId="0" fontId="3" fillId="0" borderId="8" xfId="0" applyNumberFormat="1" applyFont="1" applyFill="1" applyBorder="1" applyAlignment="1">
      <alignment horizontal="left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021"/>
      <sheetName val="Feb'2021"/>
      <sheetName val="Mar'2021"/>
      <sheetName val="April'2021"/>
      <sheetName val="Mei'2021"/>
      <sheetName val="Jun'2021"/>
      <sheetName val="Juli'2021"/>
      <sheetName val="Agust'021"/>
      <sheetName val="Sept'2021"/>
      <sheetName val="Okt'2021"/>
      <sheetName val="Nov'2021"/>
    </sheetNames>
    <sheetDataSet>
      <sheetData sheetId="0"/>
      <sheetData sheetId="1"/>
      <sheetData sheetId="2">
        <row r="6">
          <cell r="D6">
            <v>1693235</v>
          </cell>
        </row>
        <row r="59">
          <cell r="E59">
            <v>111190.44</v>
          </cell>
        </row>
        <row r="60">
          <cell r="D60">
            <v>950.18000000000006</v>
          </cell>
        </row>
      </sheetData>
      <sheetData sheetId="3">
        <row r="6">
          <cell r="D6">
            <v>9550235</v>
          </cell>
        </row>
        <row r="59">
          <cell r="E59">
            <v>83189</v>
          </cell>
        </row>
        <row r="60">
          <cell r="D60">
            <v>945</v>
          </cell>
        </row>
      </sheetData>
      <sheetData sheetId="4">
        <row r="6">
          <cell r="D6">
            <v>6547235</v>
          </cell>
        </row>
        <row r="57">
          <cell r="E57">
            <v>83230</v>
          </cell>
        </row>
        <row r="58">
          <cell r="D58">
            <v>1149</v>
          </cell>
        </row>
      </sheetData>
      <sheetData sheetId="5">
        <row r="6">
          <cell r="D6">
            <v>3594235</v>
          </cell>
        </row>
        <row r="58">
          <cell r="E58">
            <v>49751</v>
          </cell>
        </row>
        <row r="59">
          <cell r="D59">
            <v>1257</v>
          </cell>
        </row>
      </sheetData>
      <sheetData sheetId="6">
        <row r="6">
          <cell r="D6">
            <v>624735</v>
          </cell>
        </row>
        <row r="57">
          <cell r="E57">
            <v>78257</v>
          </cell>
        </row>
        <row r="58">
          <cell r="D58">
            <v>1284</v>
          </cell>
        </row>
      </sheetData>
      <sheetData sheetId="7">
        <row r="6">
          <cell r="D6">
            <v>8433735</v>
          </cell>
        </row>
        <row r="59">
          <cell r="E59">
            <v>71297</v>
          </cell>
        </row>
        <row r="60">
          <cell r="D60">
            <v>1484</v>
          </cell>
        </row>
      </sheetData>
      <sheetData sheetId="8">
        <row r="6">
          <cell r="D6">
            <v>5442735</v>
          </cell>
        </row>
        <row r="58">
          <cell r="E58">
            <v>77776</v>
          </cell>
        </row>
        <row r="59">
          <cell r="D59">
            <v>3879</v>
          </cell>
        </row>
      </sheetData>
      <sheetData sheetId="9">
        <row r="6">
          <cell r="D6">
            <v>2445735</v>
          </cell>
        </row>
        <row r="21">
          <cell r="D21">
            <v>10800000</v>
          </cell>
        </row>
        <row r="58">
          <cell r="E58">
            <v>84873</v>
          </cell>
        </row>
        <row r="59">
          <cell r="D59">
            <v>4363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C5" sqref="C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</v>
      </c>
      <c r="B5" s="3"/>
      <c r="C5" s="11">
        <v>67811736</v>
      </c>
    </row>
    <row r="6" spans="1:7" x14ac:dyDescent="0.3">
      <c r="A6" s="3" t="s">
        <v>19</v>
      </c>
      <c r="B6" s="3"/>
      <c r="C6" s="11">
        <f>339235+7200000</f>
        <v>7539235</v>
      </c>
      <c r="D6" s="11"/>
    </row>
    <row r="7" spans="1:7" x14ac:dyDescent="0.3">
      <c r="A7" s="3" t="s">
        <v>20</v>
      </c>
      <c r="B7" s="3"/>
      <c r="C7" s="3"/>
      <c r="D7" s="15">
        <f>SUM(C5:C6)</f>
        <v>75350971</v>
      </c>
    </row>
    <row r="8" spans="1:7" x14ac:dyDescent="0.3">
      <c r="A8" s="3"/>
      <c r="B8" s="3"/>
      <c r="C8" s="3"/>
      <c r="D8" s="3"/>
    </row>
    <row r="9" spans="1:7" x14ac:dyDescent="0.3">
      <c r="A9" s="3" t="s">
        <v>21</v>
      </c>
      <c r="B9" s="3"/>
      <c r="C9" s="3"/>
      <c r="D9" s="16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/>
      <c r="B13" s="28"/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4095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654095</v>
      </c>
    </row>
    <row r="18" spans="1:4" x14ac:dyDescent="0.3">
      <c r="A18" s="33" t="s">
        <v>22</v>
      </c>
      <c r="B18" s="3"/>
      <c r="C18" s="3"/>
      <c r="D18" s="21">
        <f>D8+D17</f>
        <v>654095</v>
      </c>
    </row>
    <row r="19" spans="1:4" x14ac:dyDescent="0.3">
      <c r="A19" s="3" t="s">
        <v>23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24</v>
      </c>
      <c r="B21" s="30">
        <v>300000</v>
      </c>
      <c r="D21" s="14"/>
    </row>
    <row r="22" spans="1:4" x14ac:dyDescent="0.3">
      <c r="A22" s="31" t="s">
        <v>25</v>
      </c>
      <c r="B22" s="32">
        <v>250000</v>
      </c>
      <c r="D22" s="14"/>
    </row>
    <row r="23" spans="1:4" x14ac:dyDescent="0.3">
      <c r="A23" s="31" t="s">
        <v>26</v>
      </c>
      <c r="B23" s="32">
        <v>300000</v>
      </c>
      <c r="D23" s="14"/>
    </row>
    <row r="24" spans="1:4" x14ac:dyDescent="0.3">
      <c r="A24" s="31" t="s">
        <v>27</v>
      </c>
      <c r="B24" s="32">
        <v>300000</v>
      </c>
      <c r="D24" s="14"/>
    </row>
    <row r="25" spans="1:4" x14ac:dyDescent="0.3">
      <c r="A25" s="31" t="s">
        <v>28</v>
      </c>
      <c r="B25" s="32">
        <v>300000</v>
      </c>
      <c r="D25" s="14"/>
    </row>
    <row r="26" spans="1:4" x14ac:dyDescent="0.3">
      <c r="A26" s="31" t="s">
        <v>29</v>
      </c>
      <c r="B26" s="32">
        <v>300000</v>
      </c>
      <c r="D26" s="14"/>
    </row>
    <row r="27" spans="1:4" x14ac:dyDescent="0.3">
      <c r="A27" s="31" t="s">
        <v>30</v>
      </c>
      <c r="B27" s="32">
        <v>300000</v>
      </c>
      <c r="D27" s="14"/>
    </row>
    <row r="28" spans="1:4" x14ac:dyDescent="0.3">
      <c r="A28" s="31" t="s">
        <v>31</v>
      </c>
      <c r="B28" s="32">
        <v>300000</v>
      </c>
      <c r="D28" s="14"/>
    </row>
    <row r="29" spans="1:4" x14ac:dyDescent="0.3">
      <c r="A29" s="31" t="s">
        <v>32</v>
      </c>
      <c r="B29" s="32">
        <v>300000</v>
      </c>
      <c r="D29" s="14"/>
    </row>
    <row r="30" spans="1:4" x14ac:dyDescent="0.3">
      <c r="A30" s="31" t="s">
        <v>33</v>
      </c>
      <c r="B30" s="32">
        <v>300000</v>
      </c>
      <c r="D30" s="14"/>
    </row>
    <row r="31" spans="1:4" x14ac:dyDescent="0.3">
      <c r="A31" s="31" t="s">
        <v>34</v>
      </c>
      <c r="B31" s="32">
        <v>300000</v>
      </c>
      <c r="D31" s="14"/>
    </row>
    <row r="32" spans="1:4" x14ac:dyDescent="0.3">
      <c r="A32" s="27" t="s">
        <v>35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74519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3624519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72380547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25" zoomScaleNormal="100" workbookViewId="0">
      <selection activeCell="F39" sqref="F3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184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185</v>
      </c>
      <c r="B5" s="3"/>
      <c r="C5" s="37">
        <f>21632789.26+27916444.92</f>
        <v>49549234.180000007</v>
      </c>
      <c r="F5" s="11"/>
    </row>
    <row r="6" spans="1:7" x14ac:dyDescent="0.3">
      <c r="A6" s="3" t="s">
        <v>186</v>
      </c>
      <c r="B6" s="3"/>
      <c r="C6" s="11">
        <f>'[1]Okt''2021'!$D$6+'[1]Okt''2021'!$D$21</f>
        <v>13245735</v>
      </c>
      <c r="D6" s="11"/>
    </row>
    <row r="7" spans="1:7" x14ac:dyDescent="0.3">
      <c r="A7" s="3" t="s">
        <v>187</v>
      </c>
      <c r="B7" s="3"/>
      <c r="C7" s="3"/>
      <c r="D7" s="15">
        <f>SUM(C5:C6)</f>
        <v>62794969.180000007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188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36" t="s">
        <v>13</v>
      </c>
      <c r="B12" s="28">
        <v>50000</v>
      </c>
      <c r="D12" s="16"/>
    </row>
    <row r="13" spans="1:7" x14ac:dyDescent="0.3">
      <c r="A13" s="33"/>
      <c r="B13" s="5"/>
      <c r="D13" s="16"/>
    </row>
    <row r="14" spans="1:7" x14ac:dyDescent="0.3">
      <c r="A14" s="33"/>
      <c r="B14" s="5"/>
      <c r="D14" s="16"/>
      <c r="E14" s="20"/>
    </row>
    <row r="15" spans="1:7" x14ac:dyDescent="0.3">
      <c r="A15" s="33" t="s">
        <v>2</v>
      </c>
      <c r="B15" s="8">
        <f>'[1]Okt''2021'!$D$59</f>
        <v>4363</v>
      </c>
      <c r="C15" s="34" t="s">
        <v>3</v>
      </c>
      <c r="D15" s="16"/>
    </row>
    <row r="16" spans="1:7" x14ac:dyDescent="0.3">
      <c r="A16" s="18" t="s">
        <v>4</v>
      </c>
      <c r="B16" s="3"/>
      <c r="C16" s="3"/>
      <c r="D16" s="19">
        <f>SUM(B10:B15)</f>
        <v>654363</v>
      </c>
    </row>
    <row r="17" spans="1:4" x14ac:dyDescent="0.3">
      <c r="A17" s="33" t="s">
        <v>189</v>
      </c>
      <c r="B17" s="3"/>
      <c r="C17" s="3"/>
      <c r="D17" s="21">
        <f>D8+D16</f>
        <v>654363</v>
      </c>
    </row>
    <row r="18" spans="1:4" x14ac:dyDescent="0.3">
      <c r="A18" s="3" t="s">
        <v>190</v>
      </c>
      <c r="B18" s="3"/>
      <c r="C18" s="3"/>
      <c r="D18" s="16"/>
    </row>
    <row r="19" spans="1:4" x14ac:dyDescent="0.3">
      <c r="A19" s="39" t="s">
        <v>14</v>
      </c>
      <c r="B19" s="1"/>
      <c r="C19" s="3"/>
      <c r="D19" s="3"/>
    </row>
    <row r="20" spans="1:4" x14ac:dyDescent="0.3">
      <c r="A20" s="42" t="s">
        <v>191</v>
      </c>
      <c r="B20" s="41">
        <v>300000</v>
      </c>
      <c r="D20" s="14"/>
    </row>
    <row r="21" spans="1:4" x14ac:dyDescent="0.3">
      <c r="A21" s="42" t="s">
        <v>192</v>
      </c>
      <c r="B21" s="41">
        <v>300000</v>
      </c>
      <c r="D21" s="14"/>
    </row>
    <row r="22" spans="1:4" x14ac:dyDescent="0.3">
      <c r="A22" s="42" t="s">
        <v>193</v>
      </c>
      <c r="B22" s="41">
        <v>300000</v>
      </c>
      <c r="D22" s="14"/>
    </row>
    <row r="23" spans="1:4" x14ac:dyDescent="0.3">
      <c r="A23" s="42" t="s">
        <v>194</v>
      </c>
      <c r="B23" s="41">
        <v>300000</v>
      </c>
      <c r="D23" s="14"/>
    </row>
    <row r="24" spans="1:4" x14ac:dyDescent="0.3">
      <c r="A24" s="42" t="s">
        <v>202</v>
      </c>
      <c r="B24" s="41">
        <v>300000</v>
      </c>
      <c r="D24" s="14"/>
    </row>
    <row r="25" spans="1:4" x14ac:dyDescent="0.3">
      <c r="A25" s="42" t="s">
        <v>195</v>
      </c>
      <c r="B25" s="41">
        <v>300000</v>
      </c>
      <c r="D25" s="14"/>
    </row>
    <row r="26" spans="1:4" x14ac:dyDescent="0.3">
      <c r="A26" s="42" t="s">
        <v>196</v>
      </c>
      <c r="B26" s="41">
        <v>300000</v>
      </c>
      <c r="D26" s="14"/>
    </row>
    <row r="27" spans="1:4" x14ac:dyDescent="0.3">
      <c r="A27" s="42" t="s">
        <v>197</v>
      </c>
      <c r="B27" s="41">
        <v>300000</v>
      </c>
      <c r="D27" s="14"/>
    </row>
    <row r="28" spans="1:4" x14ac:dyDescent="0.3">
      <c r="A28" s="42" t="s">
        <v>198</v>
      </c>
      <c r="B28" s="41">
        <v>300000</v>
      </c>
      <c r="D28" s="14"/>
    </row>
    <row r="29" spans="1:4" x14ac:dyDescent="0.3">
      <c r="A29" s="42" t="s">
        <v>199</v>
      </c>
      <c r="B29" s="41">
        <v>300000</v>
      </c>
      <c r="D29" s="14"/>
    </row>
    <row r="30" spans="1:4" x14ac:dyDescent="0.3">
      <c r="A30" s="42" t="s">
        <v>200</v>
      </c>
      <c r="B30" s="41">
        <v>300000</v>
      </c>
      <c r="D30" s="14"/>
    </row>
    <row r="31" spans="1:4" x14ac:dyDescent="0.3">
      <c r="A31" s="42" t="s">
        <v>201</v>
      </c>
      <c r="B31" s="41">
        <v>300000</v>
      </c>
      <c r="D31" s="14"/>
    </row>
    <row r="32" spans="1:4" x14ac:dyDescent="0.3">
      <c r="A32" s="3"/>
      <c r="B32" s="1"/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 t="s">
        <v>5</v>
      </c>
      <c r="B36" s="9">
        <f>'[1]Okt''2021'!$E$58</f>
        <v>84873</v>
      </c>
      <c r="C36" s="22" t="s">
        <v>3</v>
      </c>
      <c r="D36" s="14"/>
    </row>
    <row r="37" spans="1:7" x14ac:dyDescent="0.3">
      <c r="A37" s="18" t="s">
        <v>6</v>
      </c>
      <c r="B37" s="2"/>
      <c r="C37" s="3"/>
      <c r="D37" s="19">
        <f>SUM(B19:B36)</f>
        <v>3684873</v>
      </c>
    </row>
    <row r="38" spans="1:7" x14ac:dyDescent="0.3">
      <c r="A38" s="3"/>
      <c r="B38" s="4"/>
      <c r="C38" s="14"/>
      <c r="D38" s="16"/>
    </row>
    <row r="39" spans="1:7" ht="17.25" thickBot="1" x14ac:dyDescent="0.35">
      <c r="A39" s="12" t="s">
        <v>7</v>
      </c>
      <c r="B39" s="3"/>
      <c r="C39" s="3"/>
      <c r="D39" s="23">
        <f>D7+D17-D37</f>
        <v>59764459.180000007</v>
      </c>
      <c r="F39" s="20"/>
      <c r="G39" s="20"/>
    </row>
    <row r="40" spans="1:7" ht="17.25" thickTop="1" x14ac:dyDescent="0.3">
      <c r="A40" s="12"/>
      <c r="D40" s="10"/>
      <c r="F40" s="20"/>
    </row>
    <row r="41" spans="1:7" x14ac:dyDescent="0.3">
      <c r="A41" s="3"/>
      <c r="B41" s="7"/>
      <c r="F41" s="20"/>
    </row>
    <row r="42" spans="1:7" x14ac:dyDescent="0.3">
      <c r="A42" s="3" t="s">
        <v>8</v>
      </c>
      <c r="C42" s="3"/>
    </row>
    <row r="43" spans="1:7" x14ac:dyDescent="0.3">
      <c r="A43" s="3"/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 t="s">
        <v>9</v>
      </c>
      <c r="C46" s="3"/>
    </row>
    <row r="49" spans="1:1" x14ac:dyDescent="0.3">
      <c r="A49" s="6" t="s">
        <v>10</v>
      </c>
    </row>
    <row r="50" spans="1:1" x14ac:dyDescent="0.3">
      <c r="A50" s="24" t="s">
        <v>11</v>
      </c>
    </row>
    <row r="51" spans="1:1" x14ac:dyDescent="0.3">
      <c r="A51" s="24" t="s">
        <v>12</v>
      </c>
    </row>
    <row r="53" spans="1:1" x14ac:dyDescent="0.3">
      <c r="A53" s="6" t="s">
        <v>10</v>
      </c>
    </row>
    <row r="54" spans="1:1" x14ac:dyDescent="0.3">
      <c r="A54" s="24" t="s">
        <v>15</v>
      </c>
    </row>
    <row r="55" spans="1:1" x14ac:dyDescent="0.3">
      <c r="A55" s="6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31" zoomScaleNormal="100" workbookViewId="0">
      <selection activeCell="F13" sqref="F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37">
        <f>60568635+7185677.26</f>
        <v>67754312.260000005</v>
      </c>
    </row>
    <row r="6" spans="1:7" x14ac:dyDescent="0.3">
      <c r="A6" s="3" t="s">
        <v>38</v>
      </c>
      <c r="B6" s="3"/>
      <c r="C6" s="11">
        <v>4626235</v>
      </c>
      <c r="D6" s="11"/>
    </row>
    <row r="7" spans="1:7" x14ac:dyDescent="0.3">
      <c r="A7" s="3" t="s">
        <v>39</v>
      </c>
      <c r="B7" s="3"/>
      <c r="C7" s="3"/>
      <c r="D7" s="15">
        <f>SUM(C5:C6)</f>
        <v>72380547.260000005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1500000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v>2705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2152705</v>
      </c>
    </row>
    <row r="18" spans="1:4" x14ac:dyDescent="0.3">
      <c r="A18" s="33" t="s">
        <v>41</v>
      </c>
      <c r="B18" s="3"/>
      <c r="C18" s="3"/>
      <c r="D18" s="21">
        <f>D8+D17</f>
        <v>2152705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 t="s">
        <v>14</v>
      </c>
      <c r="B20" s="1"/>
      <c r="C20" s="3"/>
      <c r="D20" s="3"/>
    </row>
    <row r="21" spans="1:4" x14ac:dyDescent="0.3">
      <c r="A21" s="29" t="s">
        <v>43</v>
      </c>
      <c r="B21" s="30">
        <v>300000</v>
      </c>
      <c r="D21" s="14"/>
    </row>
    <row r="22" spans="1:4" x14ac:dyDescent="0.3">
      <c r="A22" s="31" t="s">
        <v>44</v>
      </c>
      <c r="B22" s="32">
        <v>250000</v>
      </c>
      <c r="D22" s="14"/>
    </row>
    <row r="23" spans="1:4" x14ac:dyDescent="0.3">
      <c r="A23" s="31" t="s">
        <v>45</v>
      </c>
      <c r="B23" s="32">
        <v>300000</v>
      </c>
      <c r="D23" s="14"/>
    </row>
    <row r="24" spans="1:4" x14ac:dyDescent="0.3">
      <c r="A24" s="31" t="s">
        <v>46</v>
      </c>
      <c r="B24" s="32">
        <v>300000</v>
      </c>
      <c r="D24" s="14"/>
    </row>
    <row r="25" spans="1:4" x14ac:dyDescent="0.3">
      <c r="A25" s="31" t="s">
        <v>47</v>
      </c>
      <c r="B25" s="32">
        <v>300000</v>
      </c>
      <c r="D25" s="14"/>
    </row>
    <row r="26" spans="1:4" x14ac:dyDescent="0.3">
      <c r="A26" s="31" t="s">
        <v>48</v>
      </c>
      <c r="B26" s="32">
        <v>300000</v>
      </c>
      <c r="D26" s="14"/>
    </row>
    <row r="27" spans="1:4" x14ac:dyDescent="0.3">
      <c r="A27" s="31" t="s">
        <v>49</v>
      </c>
      <c r="B27" s="32">
        <v>300000</v>
      </c>
      <c r="D27" s="14"/>
    </row>
    <row r="28" spans="1:4" x14ac:dyDescent="0.3">
      <c r="A28" s="31" t="s">
        <v>50</v>
      </c>
      <c r="B28" s="32">
        <v>300000</v>
      </c>
      <c r="D28" s="14"/>
    </row>
    <row r="29" spans="1:4" x14ac:dyDescent="0.3">
      <c r="A29" s="31" t="s">
        <v>51</v>
      </c>
      <c r="B29" s="32">
        <v>300000</v>
      </c>
      <c r="D29" s="14"/>
    </row>
    <row r="30" spans="1:4" x14ac:dyDescent="0.3">
      <c r="A30" s="31" t="s">
        <v>52</v>
      </c>
      <c r="B30" s="32">
        <v>300000</v>
      </c>
      <c r="D30" s="14"/>
    </row>
    <row r="31" spans="1:4" x14ac:dyDescent="0.3">
      <c r="A31" s="31" t="s">
        <v>53</v>
      </c>
      <c r="B31" s="32">
        <v>300000</v>
      </c>
      <c r="D31" s="14"/>
    </row>
    <row r="32" spans="1:4" x14ac:dyDescent="0.3">
      <c r="A32" s="27" t="s">
        <v>54</v>
      </c>
      <c r="B32" s="28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v>94541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3644541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70888711.260000005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3" zoomScaleNormal="100" workbookViewId="0">
      <selection activeCell="E23" sqref="E2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60540255.18+8655221.26</f>
        <v>69195476.439999998</v>
      </c>
      <c r="F5" s="11"/>
    </row>
    <row r="6" spans="1:7" x14ac:dyDescent="0.3">
      <c r="A6" s="3" t="s">
        <v>58</v>
      </c>
      <c r="B6" s="3"/>
      <c r="C6" s="11">
        <f>'[1]Mar''2021'!$D$6</f>
        <v>1693235</v>
      </c>
      <c r="D6" s="11"/>
    </row>
    <row r="7" spans="1:7" x14ac:dyDescent="0.3">
      <c r="A7" s="3" t="s">
        <v>59</v>
      </c>
      <c r="B7" s="3"/>
      <c r="C7" s="3"/>
      <c r="D7" s="15">
        <f>SUM(C5:C6)</f>
        <v>70888711.439999998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1000000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'[1]Mar''2021'!$D$60</f>
        <v>950.18000000000006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3150950.18</v>
      </c>
    </row>
    <row r="19" spans="1:4" x14ac:dyDescent="0.3">
      <c r="A19" s="33" t="s">
        <v>61</v>
      </c>
      <c r="B19" s="3"/>
      <c r="C19" s="3"/>
      <c r="D19" s="21">
        <f>D8+D18</f>
        <v>3150950.18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63</v>
      </c>
      <c r="B22" s="30">
        <v>300000</v>
      </c>
      <c r="D22" s="14"/>
    </row>
    <row r="23" spans="1:4" x14ac:dyDescent="0.3">
      <c r="A23" s="31" t="s">
        <v>64</v>
      </c>
      <c r="B23" s="32">
        <v>250000</v>
      </c>
      <c r="D23" s="14"/>
    </row>
    <row r="24" spans="1:4" x14ac:dyDescent="0.3">
      <c r="A24" s="31" t="s">
        <v>65</v>
      </c>
      <c r="B24" s="32">
        <v>300000</v>
      </c>
      <c r="D24" s="14"/>
    </row>
    <row r="25" spans="1:4" x14ac:dyDescent="0.3">
      <c r="A25" s="31" t="s">
        <v>66</v>
      </c>
      <c r="B25" s="32">
        <v>300000</v>
      </c>
      <c r="D25" s="14"/>
    </row>
    <row r="26" spans="1:4" x14ac:dyDescent="0.3">
      <c r="A26" s="31" t="s">
        <v>207</v>
      </c>
      <c r="B26" s="32">
        <v>300000</v>
      </c>
      <c r="D26" s="14"/>
    </row>
    <row r="27" spans="1:4" x14ac:dyDescent="0.3">
      <c r="A27" s="31" t="s">
        <v>67</v>
      </c>
      <c r="B27" s="32">
        <v>300000</v>
      </c>
      <c r="D27" s="14"/>
    </row>
    <row r="28" spans="1:4" x14ac:dyDescent="0.3">
      <c r="A28" s="31" t="s">
        <v>68</v>
      </c>
      <c r="B28" s="32">
        <v>300000</v>
      </c>
      <c r="D28" s="14"/>
    </row>
    <row r="29" spans="1:4" x14ac:dyDescent="0.3">
      <c r="A29" s="31" t="s">
        <v>69</v>
      </c>
      <c r="B29" s="32">
        <v>300000</v>
      </c>
      <c r="D29" s="14"/>
    </row>
    <row r="30" spans="1:4" x14ac:dyDescent="0.3">
      <c r="A30" s="31" t="s">
        <v>70</v>
      </c>
      <c r="B30" s="32">
        <v>300000</v>
      </c>
      <c r="D30" s="14"/>
    </row>
    <row r="31" spans="1:4" x14ac:dyDescent="0.3">
      <c r="A31" s="31" t="s">
        <v>71</v>
      </c>
      <c r="B31" s="32">
        <v>300000</v>
      </c>
      <c r="D31" s="14"/>
    </row>
    <row r="32" spans="1:4" x14ac:dyDescent="0.3">
      <c r="A32" s="31" t="s">
        <v>72</v>
      </c>
      <c r="B32" s="32">
        <v>300000</v>
      </c>
      <c r="D32" s="14"/>
    </row>
    <row r="33" spans="1:6" x14ac:dyDescent="0.3">
      <c r="A33" s="27" t="s">
        <v>73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'[1]Mar''2021'!$E$59</f>
        <v>111190.44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3661190.44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70378471.180000007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0" zoomScaleNormal="100" workbookViewId="0">
      <selection activeCell="A27" sqref="A2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85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86</v>
      </c>
      <c r="B5" s="3"/>
      <c r="C5" s="37">
        <f>49703444.92+11124791.26</f>
        <v>60828236.18</v>
      </c>
      <c r="F5" s="11"/>
    </row>
    <row r="6" spans="1:7" x14ac:dyDescent="0.3">
      <c r="A6" s="3" t="s">
        <v>87</v>
      </c>
      <c r="B6" s="3"/>
      <c r="C6" s="11">
        <f>'[1]April''2021'!$D$6</f>
        <v>9550235</v>
      </c>
      <c r="D6" s="11"/>
    </row>
    <row r="7" spans="1:7" x14ac:dyDescent="0.3">
      <c r="A7" s="3" t="s">
        <v>88</v>
      </c>
      <c r="B7" s="3"/>
      <c r="C7" s="3"/>
      <c r="D7" s="15">
        <f>SUM(C5:C6)</f>
        <v>70378471.180000007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89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'[1]April''2021'!$D$60</f>
        <v>945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3650945</v>
      </c>
    </row>
    <row r="19" spans="1:4" x14ac:dyDescent="0.3">
      <c r="A19" s="33" t="s">
        <v>90</v>
      </c>
      <c r="B19" s="3"/>
      <c r="C19" s="3"/>
      <c r="D19" s="21">
        <f>D8+D18</f>
        <v>3650945</v>
      </c>
    </row>
    <row r="20" spans="1:4" x14ac:dyDescent="0.3">
      <c r="A20" s="3" t="s">
        <v>91</v>
      </c>
      <c r="B20" s="3"/>
      <c r="C20" s="3"/>
      <c r="D20" s="16"/>
    </row>
    <row r="21" spans="1:4" x14ac:dyDescent="0.3">
      <c r="A21" s="3" t="s">
        <v>14</v>
      </c>
      <c r="B21" s="1"/>
      <c r="C21" s="3"/>
      <c r="D21" s="3"/>
    </row>
    <row r="22" spans="1:4" x14ac:dyDescent="0.3">
      <c r="A22" s="29" t="s">
        <v>74</v>
      </c>
      <c r="B22" s="30">
        <v>300000</v>
      </c>
      <c r="D22" s="14"/>
    </row>
    <row r="23" spans="1:4" x14ac:dyDescent="0.3">
      <c r="A23" s="31" t="s">
        <v>75</v>
      </c>
      <c r="B23" s="32">
        <v>300000</v>
      </c>
      <c r="D23" s="14"/>
    </row>
    <row r="24" spans="1:4" x14ac:dyDescent="0.3">
      <c r="A24" s="31" t="s">
        <v>76</v>
      </c>
      <c r="B24" s="32">
        <v>300000</v>
      </c>
      <c r="D24" s="14"/>
    </row>
    <row r="25" spans="1:4" x14ac:dyDescent="0.3">
      <c r="A25" s="31" t="s">
        <v>77</v>
      </c>
      <c r="B25" s="32">
        <v>300000</v>
      </c>
      <c r="D25" s="14"/>
    </row>
    <row r="26" spans="1:4" x14ac:dyDescent="0.3">
      <c r="A26" s="31" t="s">
        <v>206</v>
      </c>
      <c r="B26" s="32">
        <v>300000</v>
      </c>
      <c r="D26" s="14"/>
    </row>
    <row r="27" spans="1:4" x14ac:dyDescent="0.3">
      <c r="A27" s="31" t="s">
        <v>78</v>
      </c>
      <c r="B27" s="32">
        <v>300000</v>
      </c>
      <c r="D27" s="14"/>
    </row>
    <row r="28" spans="1:4" x14ac:dyDescent="0.3">
      <c r="A28" s="31" t="s">
        <v>79</v>
      </c>
      <c r="B28" s="32">
        <v>300000</v>
      </c>
      <c r="D28" s="14"/>
    </row>
    <row r="29" spans="1:4" x14ac:dyDescent="0.3">
      <c r="A29" s="31" t="s">
        <v>80</v>
      </c>
      <c r="B29" s="32">
        <v>300000</v>
      </c>
      <c r="D29" s="14"/>
    </row>
    <row r="30" spans="1:4" x14ac:dyDescent="0.3">
      <c r="A30" s="31" t="s">
        <v>81</v>
      </c>
      <c r="B30" s="32">
        <v>300000</v>
      </c>
      <c r="D30" s="14"/>
    </row>
    <row r="31" spans="1:4" x14ac:dyDescent="0.3">
      <c r="A31" s="31" t="s">
        <v>82</v>
      </c>
      <c r="B31" s="32">
        <v>300000</v>
      </c>
      <c r="D31" s="14"/>
    </row>
    <row r="32" spans="1:4" x14ac:dyDescent="0.3">
      <c r="A32" s="31" t="s">
        <v>83</v>
      </c>
      <c r="B32" s="32">
        <v>300000</v>
      </c>
      <c r="D32" s="14"/>
    </row>
    <row r="33" spans="1:6" x14ac:dyDescent="0.3">
      <c r="A33" s="27" t="s">
        <v>84</v>
      </c>
      <c r="B33" s="28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'[1]April''2021'!$E$59</f>
        <v>83189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3683189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70346227.180000007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12" zoomScaleNormal="100" workbookViewId="0">
      <selection activeCell="D20" sqref="D20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92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93</v>
      </c>
      <c r="B5" s="3"/>
      <c r="C5" s="37">
        <f>14125547.26+49673444.92</f>
        <v>63798992.18</v>
      </c>
      <c r="F5" s="11"/>
    </row>
    <row r="6" spans="1:7" x14ac:dyDescent="0.3">
      <c r="A6" s="3" t="s">
        <v>94</v>
      </c>
      <c r="B6" s="3"/>
      <c r="C6" s="11">
        <f>'[1]Mei''2021'!$D$6</f>
        <v>6547235</v>
      </c>
      <c r="D6" s="11"/>
    </row>
    <row r="7" spans="1:7" x14ac:dyDescent="0.3">
      <c r="A7" s="3" t="s">
        <v>95</v>
      </c>
      <c r="B7" s="3"/>
      <c r="C7" s="3"/>
      <c r="D7" s="15">
        <f>SUM(C5:C6)</f>
        <v>70346227.180000007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96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26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'[1]Mei''2021'!$D$58</f>
        <v>1149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651149</v>
      </c>
    </row>
    <row r="19" spans="1:4" x14ac:dyDescent="0.3">
      <c r="A19" s="33" t="s">
        <v>97</v>
      </c>
      <c r="B19" s="3"/>
      <c r="C19" s="3"/>
      <c r="D19" s="21">
        <f>D8+D18</f>
        <v>651149</v>
      </c>
    </row>
    <row r="20" spans="1:4" x14ac:dyDescent="0.3">
      <c r="A20" s="3" t="s">
        <v>98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99</v>
      </c>
      <c r="B22" s="41">
        <v>300000</v>
      </c>
      <c r="D22" s="14"/>
    </row>
    <row r="23" spans="1:4" x14ac:dyDescent="0.3">
      <c r="A23" s="42" t="s">
        <v>100</v>
      </c>
      <c r="B23" s="41">
        <v>250000</v>
      </c>
      <c r="D23" s="14"/>
    </row>
    <row r="24" spans="1:4" x14ac:dyDescent="0.3">
      <c r="A24" s="42" t="s">
        <v>101</v>
      </c>
      <c r="B24" s="41">
        <v>300000</v>
      </c>
      <c r="D24" s="14"/>
    </row>
    <row r="25" spans="1:4" x14ac:dyDescent="0.3">
      <c r="A25" s="42" t="s">
        <v>102</v>
      </c>
      <c r="B25" s="41">
        <v>300000</v>
      </c>
      <c r="D25" s="14"/>
    </row>
    <row r="26" spans="1:4" x14ac:dyDescent="0.3">
      <c r="A26" s="42" t="s">
        <v>205</v>
      </c>
      <c r="B26" s="41">
        <v>300000</v>
      </c>
      <c r="D26" s="14"/>
    </row>
    <row r="27" spans="1:4" x14ac:dyDescent="0.3">
      <c r="A27" s="42" t="s">
        <v>103</v>
      </c>
      <c r="B27" s="41">
        <v>300000</v>
      </c>
      <c r="D27" s="14"/>
    </row>
    <row r="28" spans="1:4" x14ac:dyDescent="0.3">
      <c r="A28" s="42" t="s">
        <v>104</v>
      </c>
      <c r="B28" s="41">
        <v>300000</v>
      </c>
      <c r="D28" s="14"/>
    </row>
    <row r="29" spans="1:4" x14ac:dyDescent="0.3">
      <c r="A29" s="42" t="s">
        <v>105</v>
      </c>
      <c r="B29" s="41">
        <v>300000</v>
      </c>
      <c r="D29" s="14"/>
    </row>
    <row r="30" spans="1:4" x14ac:dyDescent="0.3">
      <c r="A30" s="42" t="s">
        <v>106</v>
      </c>
      <c r="B30" s="41">
        <v>300000</v>
      </c>
      <c r="D30" s="14"/>
    </row>
    <row r="31" spans="1:4" x14ac:dyDescent="0.3">
      <c r="A31" s="42" t="s">
        <v>107</v>
      </c>
      <c r="B31" s="41">
        <v>300000</v>
      </c>
      <c r="D31" s="14"/>
    </row>
    <row r="32" spans="1:4" x14ac:dyDescent="0.3">
      <c r="A32" s="42" t="s">
        <v>108</v>
      </c>
      <c r="B32" s="41">
        <v>300000</v>
      </c>
      <c r="D32" s="14"/>
    </row>
    <row r="33" spans="1:6" x14ac:dyDescent="0.3">
      <c r="A33" s="42" t="s">
        <v>109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'[1]Mei''2021'!$E$57</f>
        <v>83230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3633230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67364146.180000007</v>
      </c>
      <c r="F41" s="20"/>
    </row>
    <row r="42" spans="1:6" ht="17.25" thickTop="1" x14ac:dyDescent="0.3">
      <c r="A42" s="12"/>
      <c r="D42" s="10"/>
    </row>
    <row r="43" spans="1:6" x14ac:dyDescent="0.3">
      <c r="A43" s="3"/>
      <c r="B43" s="7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6" zoomScaleNormal="100" workbookViewId="0">
      <selection activeCell="D29" sqref="D2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110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111</v>
      </c>
      <c r="B5" s="3"/>
      <c r="C5" s="37">
        <f>14126466.26+49643444.92</f>
        <v>63769911.18</v>
      </c>
      <c r="F5" s="11"/>
    </row>
    <row r="6" spans="1:7" x14ac:dyDescent="0.3">
      <c r="A6" s="3" t="s">
        <v>112</v>
      </c>
      <c r="B6" s="3"/>
      <c r="C6" s="11">
        <f>'[1]Jun''2021'!$D$6</f>
        <v>3594235</v>
      </c>
      <c r="D6" s="11"/>
    </row>
    <row r="7" spans="1:7" x14ac:dyDescent="0.3">
      <c r="A7" s="3" t="s">
        <v>113</v>
      </c>
      <c r="B7" s="3"/>
      <c r="C7" s="3"/>
      <c r="D7" s="15">
        <f>SUM(C5:C6)</f>
        <v>67364146.180000007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114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'[1]Jun''2021'!$D$59</f>
        <v>1257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2151257</v>
      </c>
    </row>
    <row r="19" spans="1:4" x14ac:dyDescent="0.3">
      <c r="A19" s="33" t="s">
        <v>115</v>
      </c>
      <c r="B19" s="3"/>
      <c r="C19" s="3"/>
      <c r="D19" s="21">
        <f>D8+D18</f>
        <v>2151257</v>
      </c>
    </row>
    <row r="20" spans="1:4" x14ac:dyDescent="0.3">
      <c r="A20" s="3" t="s">
        <v>116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117</v>
      </c>
      <c r="B22" s="41">
        <v>300000</v>
      </c>
      <c r="D22" s="14"/>
    </row>
    <row r="23" spans="1:4" x14ac:dyDescent="0.3">
      <c r="A23" s="42" t="s">
        <v>118</v>
      </c>
      <c r="B23" s="41">
        <v>300000</v>
      </c>
      <c r="D23" s="14"/>
    </row>
    <row r="24" spans="1:4" x14ac:dyDescent="0.3">
      <c r="A24" s="42" t="s">
        <v>119</v>
      </c>
      <c r="B24" s="41">
        <v>300000</v>
      </c>
      <c r="D24" s="14"/>
    </row>
    <row r="25" spans="1:4" x14ac:dyDescent="0.3">
      <c r="A25" s="42" t="s">
        <v>120</v>
      </c>
      <c r="B25" s="41">
        <v>300000</v>
      </c>
      <c r="D25" s="14"/>
    </row>
    <row r="26" spans="1:4" x14ac:dyDescent="0.3">
      <c r="A26" s="42" t="s">
        <v>121</v>
      </c>
      <c r="B26" s="41">
        <v>300000</v>
      </c>
      <c r="D26" s="14"/>
    </row>
    <row r="27" spans="1:4" x14ac:dyDescent="0.3">
      <c r="A27" s="42" t="s">
        <v>122</v>
      </c>
      <c r="B27" s="41">
        <v>300000</v>
      </c>
      <c r="D27" s="14"/>
    </row>
    <row r="28" spans="1:4" x14ac:dyDescent="0.3">
      <c r="A28" s="42" t="s">
        <v>123</v>
      </c>
      <c r="B28" s="41">
        <v>300000</v>
      </c>
      <c r="D28" s="14"/>
    </row>
    <row r="29" spans="1:4" x14ac:dyDescent="0.3">
      <c r="A29" s="42" t="s">
        <v>124</v>
      </c>
      <c r="B29" s="41">
        <v>300000</v>
      </c>
      <c r="D29" s="14"/>
    </row>
    <row r="30" spans="1:4" x14ac:dyDescent="0.3">
      <c r="A30" s="42" t="s">
        <v>125</v>
      </c>
      <c r="B30" s="41">
        <v>300000</v>
      </c>
      <c r="D30" s="14"/>
    </row>
    <row r="31" spans="1:4" x14ac:dyDescent="0.3">
      <c r="A31" s="42" t="s">
        <v>126</v>
      </c>
      <c r="B31" s="41">
        <v>300000</v>
      </c>
      <c r="D31" s="14"/>
    </row>
    <row r="32" spans="1:4" x14ac:dyDescent="0.3">
      <c r="A32" s="42" t="s">
        <v>127</v>
      </c>
      <c r="B32" s="41">
        <v>300000</v>
      </c>
      <c r="D32" s="14"/>
    </row>
    <row r="33" spans="1:6" x14ac:dyDescent="0.3">
      <c r="A33" s="42" t="s">
        <v>128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'[1]Jun''2021'!$E$58</f>
        <v>49751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3649751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65865652.180000007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opLeftCell="A9" zoomScaleNormal="100" workbookViewId="0">
      <selection activeCell="A15" sqref="A15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130</v>
      </c>
      <c r="B5" s="3"/>
      <c r="C5" s="37">
        <f>15627472.26+49613444.92</f>
        <v>65240917.18</v>
      </c>
      <c r="F5" s="11"/>
    </row>
    <row r="6" spans="1:7" x14ac:dyDescent="0.3">
      <c r="A6" s="3" t="s">
        <v>132</v>
      </c>
      <c r="B6" s="3"/>
      <c r="C6" s="11">
        <f>'[1]Juli''2021'!$D$6</f>
        <v>624735</v>
      </c>
      <c r="D6" s="11"/>
    </row>
    <row r="7" spans="1:7" x14ac:dyDescent="0.3">
      <c r="A7" s="3" t="s">
        <v>131</v>
      </c>
      <c r="B7" s="3"/>
      <c r="C7" s="3"/>
      <c r="D7" s="15">
        <f>SUM(C5:C6)</f>
        <v>65865652.18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133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/>
      <c r="B13" s="38"/>
      <c r="D13" s="16"/>
    </row>
    <row r="14" spans="1:7" x14ac:dyDescent="0.3">
      <c r="A14" s="36"/>
      <c r="B14" s="28"/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'[1]Juli''2021'!$D$58</f>
        <v>1284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651284</v>
      </c>
    </row>
    <row r="19" spans="1:4" x14ac:dyDescent="0.3">
      <c r="A19" s="33" t="s">
        <v>134</v>
      </c>
      <c r="B19" s="3"/>
      <c r="C19" s="3"/>
      <c r="D19" s="21">
        <f>D8+D18</f>
        <v>651284</v>
      </c>
    </row>
    <row r="20" spans="1:4" x14ac:dyDescent="0.3">
      <c r="A20" s="3" t="s">
        <v>135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136</v>
      </c>
      <c r="B22" s="41">
        <v>300000</v>
      </c>
      <c r="D22" s="14"/>
    </row>
    <row r="23" spans="1:4" x14ac:dyDescent="0.3">
      <c r="A23" s="42" t="s">
        <v>137</v>
      </c>
      <c r="B23" s="41">
        <v>300000</v>
      </c>
      <c r="D23" s="14"/>
    </row>
    <row r="24" spans="1:4" x14ac:dyDescent="0.3">
      <c r="A24" s="42" t="s">
        <v>138</v>
      </c>
      <c r="B24" s="41">
        <v>300000</v>
      </c>
      <c r="D24" s="14"/>
    </row>
    <row r="25" spans="1:4" x14ac:dyDescent="0.3">
      <c r="A25" s="42" t="s">
        <v>139</v>
      </c>
      <c r="B25" s="41">
        <v>300000</v>
      </c>
      <c r="D25" s="14"/>
    </row>
    <row r="26" spans="1:4" x14ac:dyDescent="0.3">
      <c r="A26" s="42" t="s">
        <v>140</v>
      </c>
      <c r="B26" s="41">
        <v>300000</v>
      </c>
      <c r="D26" s="14"/>
    </row>
    <row r="27" spans="1:4" x14ac:dyDescent="0.3">
      <c r="A27" s="42" t="s">
        <v>141</v>
      </c>
      <c r="B27" s="41">
        <v>300000</v>
      </c>
      <c r="D27" s="14"/>
    </row>
    <row r="28" spans="1:4" x14ac:dyDescent="0.3">
      <c r="A28" s="42" t="s">
        <v>142</v>
      </c>
      <c r="B28" s="41">
        <v>300000</v>
      </c>
      <c r="D28" s="14"/>
    </row>
    <row r="29" spans="1:4" x14ac:dyDescent="0.3">
      <c r="A29" s="42" t="s">
        <v>143</v>
      </c>
      <c r="B29" s="41">
        <v>300000</v>
      </c>
      <c r="D29" s="14"/>
    </row>
    <row r="30" spans="1:4" x14ac:dyDescent="0.3">
      <c r="A30" s="42" t="s">
        <v>144</v>
      </c>
      <c r="B30" s="41">
        <v>300000</v>
      </c>
      <c r="D30" s="14"/>
    </row>
    <row r="31" spans="1:4" x14ac:dyDescent="0.3">
      <c r="A31" s="42" t="s">
        <v>145</v>
      </c>
      <c r="B31" s="41">
        <v>300000</v>
      </c>
      <c r="D31" s="14"/>
    </row>
    <row r="32" spans="1:4" x14ac:dyDescent="0.3">
      <c r="A32" s="42" t="s">
        <v>146</v>
      </c>
      <c r="B32" s="41">
        <v>300000</v>
      </c>
      <c r="D32" s="14"/>
    </row>
    <row r="33" spans="1:6" x14ac:dyDescent="0.3">
      <c r="A33" s="42" t="s">
        <v>147</v>
      </c>
      <c r="B33" s="41">
        <v>300000</v>
      </c>
      <c r="D33" s="14"/>
    </row>
    <row r="34" spans="1:6" x14ac:dyDescent="0.3">
      <c r="A34" s="3"/>
      <c r="B34" s="1"/>
      <c r="D34" s="14"/>
    </row>
    <row r="35" spans="1:6" x14ac:dyDescent="0.3">
      <c r="A35" s="3"/>
      <c r="B35" s="1"/>
      <c r="D35" s="14"/>
    </row>
    <row r="36" spans="1:6" x14ac:dyDescent="0.3">
      <c r="A36" s="3"/>
      <c r="B36" s="1"/>
      <c r="D36" s="14"/>
    </row>
    <row r="37" spans="1:6" x14ac:dyDescent="0.3">
      <c r="A37" s="3"/>
      <c r="B37" s="1"/>
      <c r="D37" s="14"/>
    </row>
    <row r="38" spans="1:6" x14ac:dyDescent="0.3">
      <c r="A38" s="3" t="s">
        <v>5</v>
      </c>
      <c r="B38" s="9">
        <f>'[1]Juli''2021'!$E$57</f>
        <v>78257</v>
      </c>
      <c r="C38" s="22" t="s">
        <v>3</v>
      </c>
      <c r="D38" s="14"/>
    </row>
    <row r="39" spans="1:6" x14ac:dyDescent="0.3">
      <c r="A39" s="18" t="s">
        <v>6</v>
      </c>
      <c r="B39" s="2"/>
      <c r="C39" s="3"/>
      <c r="D39" s="19">
        <f>SUM(B21:B38)</f>
        <v>3678257</v>
      </c>
    </row>
    <row r="40" spans="1:6" x14ac:dyDescent="0.3">
      <c r="A40" s="3"/>
      <c r="B40" s="4"/>
      <c r="C40" s="14"/>
      <c r="D40" s="16"/>
    </row>
    <row r="41" spans="1:6" ht="17.25" thickBot="1" x14ac:dyDescent="0.35">
      <c r="A41" s="12" t="s">
        <v>7</v>
      </c>
      <c r="B41" s="3"/>
      <c r="C41" s="3"/>
      <c r="D41" s="23">
        <f>D7+D19-D39</f>
        <v>62838679.18</v>
      </c>
      <c r="F41" s="20"/>
    </row>
    <row r="42" spans="1:6" ht="17.25" thickTop="1" x14ac:dyDescent="0.3">
      <c r="A42" s="12"/>
      <c r="D42" s="10"/>
      <c r="F42" s="20"/>
    </row>
    <row r="43" spans="1:6" x14ac:dyDescent="0.3">
      <c r="A43" s="3"/>
      <c r="B43" s="7"/>
      <c r="F43" s="20"/>
    </row>
    <row r="44" spans="1:6" x14ac:dyDescent="0.3">
      <c r="A44" s="3" t="s">
        <v>8</v>
      </c>
      <c r="C44" s="3"/>
    </row>
    <row r="45" spans="1:6" x14ac:dyDescent="0.3">
      <c r="A45" s="3"/>
      <c r="C45" s="3"/>
    </row>
    <row r="46" spans="1:6" x14ac:dyDescent="0.3">
      <c r="A46" s="3"/>
      <c r="C46" s="3"/>
    </row>
    <row r="47" spans="1:6" x14ac:dyDescent="0.3">
      <c r="A47" s="3"/>
      <c r="C47" s="3"/>
    </row>
    <row r="48" spans="1:6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zoomScaleNormal="100" workbookViewId="0">
      <selection activeCell="C6" sqref="C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148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149</v>
      </c>
      <c r="B5" s="3"/>
      <c r="C5" s="37">
        <f>15628499.26+38776444.92</f>
        <v>54404944.18</v>
      </c>
      <c r="F5" s="11"/>
    </row>
    <row r="6" spans="1:7" x14ac:dyDescent="0.3">
      <c r="A6" s="3" t="s">
        <v>150</v>
      </c>
      <c r="B6" s="3"/>
      <c r="C6" s="11">
        <f>'[1]Agust''021'!$D$6</f>
        <v>8433735</v>
      </c>
      <c r="D6" s="11"/>
    </row>
    <row r="7" spans="1:7" x14ac:dyDescent="0.3">
      <c r="A7" s="3" t="s">
        <v>151</v>
      </c>
      <c r="B7" s="3"/>
      <c r="C7" s="3"/>
      <c r="D7" s="15">
        <f>SUM(C5:C6)</f>
        <v>62838679.18</v>
      </c>
      <c r="F7" s="16"/>
    </row>
    <row r="8" spans="1:7" x14ac:dyDescent="0.3">
      <c r="A8" s="3"/>
      <c r="B8" s="3"/>
      <c r="C8" s="3"/>
      <c r="D8" s="3"/>
    </row>
    <row r="9" spans="1:7" x14ac:dyDescent="0.3">
      <c r="A9" s="3" t="s">
        <v>152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40" t="s">
        <v>55</v>
      </c>
      <c r="B13" s="38">
        <v>1500000</v>
      </c>
      <c r="D13" s="16"/>
    </row>
    <row r="14" spans="1:7" x14ac:dyDescent="0.3">
      <c r="A14" s="36" t="s">
        <v>55</v>
      </c>
      <c r="B14" s="28">
        <v>1500000</v>
      </c>
      <c r="D14" s="16"/>
    </row>
    <row r="15" spans="1:7" x14ac:dyDescent="0.3">
      <c r="A15" s="33"/>
      <c r="B15" s="5"/>
      <c r="D15" s="16"/>
    </row>
    <row r="16" spans="1:7" x14ac:dyDescent="0.3">
      <c r="A16" s="33"/>
      <c r="B16" s="5"/>
      <c r="D16" s="16"/>
      <c r="E16" s="20"/>
    </row>
    <row r="17" spans="1:4" x14ac:dyDescent="0.3">
      <c r="A17" s="33" t="s">
        <v>2</v>
      </c>
      <c r="B17" s="8">
        <f>'[1]Agust''021'!$D$60</f>
        <v>1484</v>
      </c>
      <c r="C17" s="34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3651484</v>
      </c>
    </row>
    <row r="19" spans="1:4" x14ac:dyDescent="0.3">
      <c r="A19" s="33" t="s">
        <v>153</v>
      </c>
      <c r="B19" s="3"/>
      <c r="C19" s="3"/>
      <c r="D19" s="21">
        <f>D8+D18</f>
        <v>3651484</v>
      </c>
    </row>
    <row r="20" spans="1:4" x14ac:dyDescent="0.3">
      <c r="A20" s="3" t="s">
        <v>154</v>
      </c>
      <c r="B20" s="3"/>
      <c r="C20" s="3"/>
      <c r="D20" s="16"/>
    </row>
    <row r="21" spans="1:4" x14ac:dyDescent="0.3">
      <c r="A21" s="39" t="s">
        <v>14</v>
      </c>
      <c r="B21" s="1"/>
      <c r="C21" s="3"/>
      <c r="D21" s="3"/>
    </row>
    <row r="22" spans="1:4" x14ac:dyDescent="0.3">
      <c r="A22" s="42" t="s">
        <v>155</v>
      </c>
      <c r="B22" s="41">
        <v>300000</v>
      </c>
      <c r="D22" s="14"/>
    </row>
    <row r="23" spans="1:4" x14ac:dyDescent="0.3">
      <c r="A23" s="42" t="s">
        <v>156</v>
      </c>
      <c r="B23" s="41">
        <v>300000</v>
      </c>
      <c r="D23" s="14"/>
    </row>
    <row r="24" spans="1:4" x14ac:dyDescent="0.3">
      <c r="A24" s="42" t="s">
        <v>157</v>
      </c>
      <c r="B24" s="41">
        <v>300000</v>
      </c>
      <c r="D24" s="14"/>
    </row>
    <row r="25" spans="1:4" x14ac:dyDescent="0.3">
      <c r="A25" s="42" t="s">
        <v>158</v>
      </c>
      <c r="B25" s="41">
        <v>300000</v>
      </c>
      <c r="D25" s="14"/>
    </row>
    <row r="26" spans="1:4" x14ac:dyDescent="0.3">
      <c r="A26" s="42" t="s">
        <v>204</v>
      </c>
      <c r="B26" s="41">
        <v>300000</v>
      </c>
      <c r="D26" s="14"/>
    </row>
    <row r="27" spans="1:4" x14ac:dyDescent="0.3">
      <c r="A27" s="42" t="s">
        <v>159</v>
      </c>
      <c r="B27" s="41">
        <v>300000</v>
      </c>
      <c r="D27" s="14"/>
    </row>
    <row r="28" spans="1:4" x14ac:dyDescent="0.3">
      <c r="A28" s="42" t="s">
        <v>160</v>
      </c>
      <c r="B28" s="41">
        <v>300000</v>
      </c>
      <c r="D28" s="14"/>
    </row>
    <row r="29" spans="1:4" x14ac:dyDescent="0.3">
      <c r="A29" s="42" t="s">
        <v>161</v>
      </c>
      <c r="B29" s="41">
        <v>300000</v>
      </c>
      <c r="D29" s="14"/>
    </row>
    <row r="30" spans="1:4" x14ac:dyDescent="0.3">
      <c r="A30" s="42" t="s">
        <v>162</v>
      </c>
      <c r="B30" s="41">
        <v>300000</v>
      </c>
      <c r="D30" s="14"/>
    </row>
    <row r="31" spans="1:4" x14ac:dyDescent="0.3">
      <c r="A31" s="42" t="s">
        <v>163</v>
      </c>
      <c r="B31" s="41">
        <v>300000</v>
      </c>
      <c r="D31" s="14"/>
    </row>
    <row r="32" spans="1:4" x14ac:dyDescent="0.3">
      <c r="A32" s="42" t="s">
        <v>164</v>
      </c>
      <c r="B32" s="41">
        <v>300000</v>
      </c>
      <c r="D32" s="14"/>
    </row>
    <row r="33" spans="1:7" x14ac:dyDescent="0.3">
      <c r="A33" s="42" t="s">
        <v>165</v>
      </c>
      <c r="B33" s="41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'[1]Agust''021'!$E$59</f>
        <v>71297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3671297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62818866.18</v>
      </c>
      <c r="F41" s="20"/>
      <c r="G41" s="20"/>
    </row>
    <row r="42" spans="1:7" ht="17.25" thickTop="1" x14ac:dyDescent="0.3">
      <c r="A42" s="12"/>
      <c r="D42" s="10"/>
      <c r="F42" s="20"/>
    </row>
    <row r="43" spans="1:7" x14ac:dyDescent="0.3">
      <c r="A43" s="3"/>
      <c r="B43" s="7"/>
      <c r="F43" s="20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15</v>
      </c>
    </row>
    <row r="57" spans="1:1" x14ac:dyDescent="0.3">
      <c r="A57" s="6" t="s">
        <v>16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5" zoomScaleNormal="100" workbookViewId="0">
      <selection activeCell="B38" sqref="B3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.7109375" style="6" bestFit="1" customWidth="1"/>
    <col min="4" max="4" width="15.28515625" style="6" customWidth="1"/>
    <col min="5" max="5" width="9.140625" style="6"/>
    <col min="6" max="6" width="12.7109375" style="6" bestFit="1" customWidth="1"/>
    <col min="7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166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167</v>
      </c>
      <c r="B5" s="3"/>
      <c r="C5" s="37">
        <f>18629686.26+38716444.92</f>
        <v>57346131.180000007</v>
      </c>
      <c r="F5" s="11"/>
    </row>
    <row r="6" spans="1:7" x14ac:dyDescent="0.3">
      <c r="A6" s="3" t="s">
        <v>168</v>
      </c>
      <c r="B6" s="3"/>
      <c r="C6" s="11">
        <f>'[1]Sept''2021'!$D$6</f>
        <v>5442735</v>
      </c>
      <c r="D6" s="11"/>
    </row>
    <row r="7" spans="1:7" x14ac:dyDescent="0.3">
      <c r="A7" s="3" t="s">
        <v>169</v>
      </c>
      <c r="B7" s="3"/>
      <c r="C7" s="3"/>
      <c r="D7" s="15">
        <f>SUM(C5:C6)</f>
        <v>62788866.180000007</v>
      </c>
      <c r="F7" s="16"/>
    </row>
    <row r="8" spans="1:7" x14ac:dyDescent="0.3">
      <c r="A8" s="3"/>
      <c r="B8" s="3"/>
      <c r="C8" s="3"/>
      <c r="D8" s="3"/>
      <c r="F8" s="6">
        <f>38716444.92-30000</f>
        <v>38686444.920000002</v>
      </c>
    </row>
    <row r="9" spans="1:7" x14ac:dyDescent="0.3">
      <c r="A9" s="3" t="s">
        <v>170</v>
      </c>
      <c r="B9" s="3"/>
      <c r="C9" s="3"/>
    </row>
    <row r="10" spans="1:7" x14ac:dyDescent="0.3">
      <c r="A10" s="35" t="s">
        <v>13</v>
      </c>
      <c r="B10" s="30">
        <v>300000</v>
      </c>
      <c r="C10" s="3"/>
      <c r="D10" s="16"/>
      <c r="G10" s="17"/>
    </row>
    <row r="11" spans="1:7" x14ac:dyDescent="0.3">
      <c r="A11" s="25" t="s">
        <v>13</v>
      </c>
      <c r="B11" s="32">
        <v>300000</v>
      </c>
      <c r="C11" s="3"/>
      <c r="D11" s="16"/>
    </row>
    <row r="12" spans="1:7" x14ac:dyDescent="0.3">
      <c r="A12" s="26" t="s">
        <v>13</v>
      </c>
      <c r="B12" s="32">
        <v>50000</v>
      </c>
      <c r="D12" s="16"/>
    </row>
    <row r="13" spans="1:7" x14ac:dyDescent="0.3">
      <c r="A13" s="36" t="s">
        <v>55</v>
      </c>
      <c r="B13" s="28">
        <v>3000000</v>
      </c>
      <c r="D13" s="16"/>
    </row>
    <row r="14" spans="1:7" x14ac:dyDescent="0.3">
      <c r="A14" s="33"/>
      <c r="B14" s="5"/>
      <c r="D14" s="16"/>
    </row>
    <row r="15" spans="1:7" x14ac:dyDescent="0.3">
      <c r="A15" s="33"/>
      <c r="B15" s="5"/>
      <c r="D15" s="16"/>
      <c r="E15" s="20"/>
    </row>
    <row r="16" spans="1:7" x14ac:dyDescent="0.3">
      <c r="A16" s="33" t="s">
        <v>2</v>
      </c>
      <c r="B16" s="8">
        <f>'[1]Sept''2021'!$D$59</f>
        <v>3879</v>
      </c>
      <c r="C16" s="34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3653879</v>
      </c>
    </row>
    <row r="18" spans="1:4" x14ac:dyDescent="0.3">
      <c r="A18" s="33" t="s">
        <v>171</v>
      </c>
      <c r="B18" s="3"/>
      <c r="C18" s="3"/>
      <c r="D18" s="21">
        <f>D8+D17</f>
        <v>3653879</v>
      </c>
    </row>
    <row r="19" spans="1:4" x14ac:dyDescent="0.3">
      <c r="A19" s="3" t="s">
        <v>172</v>
      </c>
      <c r="B19" s="3"/>
      <c r="C19" s="3"/>
      <c r="D19" s="16"/>
    </row>
    <row r="20" spans="1:4" x14ac:dyDescent="0.3">
      <c r="A20" s="39" t="s">
        <v>14</v>
      </c>
      <c r="B20" s="1"/>
      <c r="C20" s="3"/>
      <c r="D20" s="3"/>
    </row>
    <row r="21" spans="1:4" x14ac:dyDescent="0.3">
      <c r="A21" s="42" t="s">
        <v>173</v>
      </c>
      <c r="B21" s="41">
        <v>300000</v>
      </c>
      <c r="D21" s="14"/>
    </row>
    <row r="22" spans="1:4" x14ac:dyDescent="0.3">
      <c r="A22" s="42" t="s">
        <v>174</v>
      </c>
      <c r="B22" s="41">
        <v>300000</v>
      </c>
      <c r="D22" s="14"/>
    </row>
    <row r="23" spans="1:4" x14ac:dyDescent="0.3">
      <c r="A23" s="42" t="s">
        <v>175</v>
      </c>
      <c r="B23" s="41">
        <v>300000</v>
      </c>
      <c r="D23" s="14"/>
    </row>
    <row r="24" spans="1:4" x14ac:dyDescent="0.3">
      <c r="A24" s="42" t="s">
        <v>176</v>
      </c>
      <c r="B24" s="41">
        <v>300000</v>
      </c>
      <c r="D24" s="14"/>
    </row>
    <row r="25" spans="1:4" x14ac:dyDescent="0.3">
      <c r="A25" s="42" t="s">
        <v>203</v>
      </c>
      <c r="B25" s="41">
        <v>300000</v>
      </c>
      <c r="D25" s="14"/>
    </row>
    <row r="26" spans="1:4" x14ac:dyDescent="0.3">
      <c r="A26" s="42" t="s">
        <v>177</v>
      </c>
      <c r="B26" s="41">
        <v>300000</v>
      </c>
      <c r="D26" s="14"/>
    </row>
    <row r="27" spans="1:4" x14ac:dyDescent="0.3">
      <c r="A27" s="42" t="s">
        <v>178</v>
      </c>
      <c r="B27" s="41">
        <v>300000</v>
      </c>
      <c r="D27" s="14"/>
    </row>
    <row r="28" spans="1:4" x14ac:dyDescent="0.3">
      <c r="A28" s="42" t="s">
        <v>179</v>
      </c>
      <c r="B28" s="41">
        <v>300000</v>
      </c>
      <c r="D28" s="14"/>
    </row>
    <row r="29" spans="1:4" x14ac:dyDescent="0.3">
      <c r="A29" s="42" t="s">
        <v>180</v>
      </c>
      <c r="B29" s="41">
        <v>300000</v>
      </c>
      <c r="D29" s="14"/>
    </row>
    <row r="30" spans="1:4" x14ac:dyDescent="0.3">
      <c r="A30" s="42" t="s">
        <v>181</v>
      </c>
      <c r="B30" s="41">
        <v>300000</v>
      </c>
      <c r="D30" s="14"/>
    </row>
    <row r="31" spans="1:4" x14ac:dyDescent="0.3">
      <c r="A31" s="42" t="s">
        <v>182</v>
      </c>
      <c r="B31" s="41">
        <v>300000</v>
      </c>
      <c r="D31" s="14"/>
    </row>
    <row r="32" spans="1:4" x14ac:dyDescent="0.3">
      <c r="A32" s="42" t="s">
        <v>183</v>
      </c>
      <c r="B32" s="41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'[1]Sept''2021'!$E$58-30000</f>
        <v>47776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3647776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62794969.180000007</v>
      </c>
      <c r="F40" s="20"/>
      <c r="G40" s="20"/>
    </row>
    <row r="41" spans="1:7" ht="17.25" thickTop="1" x14ac:dyDescent="0.3">
      <c r="A41" s="12"/>
      <c r="D41" s="10"/>
      <c r="F41" s="20"/>
    </row>
    <row r="42" spans="1:7" x14ac:dyDescent="0.3">
      <c r="A42" s="3"/>
      <c r="B42" s="7"/>
      <c r="F42" s="20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15</v>
      </c>
    </row>
    <row r="56" spans="1:1" x14ac:dyDescent="0.3">
      <c r="A56" s="6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Jan'2021</vt:lpstr>
      <vt:lpstr>Feb'2021</vt:lpstr>
      <vt:lpstr>Mar'2021</vt:lpstr>
      <vt:lpstr>Apr'2021</vt:lpstr>
      <vt:lpstr>Mei'2021</vt:lpstr>
      <vt:lpstr>Juni'21</vt:lpstr>
      <vt:lpstr>Juli'21</vt:lpstr>
      <vt:lpstr>Agustus'21</vt:lpstr>
      <vt:lpstr>September'21</vt:lpstr>
      <vt:lpstr>Oktober'21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2021-12-06T02:55:58Z</dcterms:modified>
</cp:coreProperties>
</file>