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nak dan Positif Fund\Anak Fund\2022\Laporan Anak Fund\"/>
    </mc:Choice>
  </mc:AlternateContent>
  <xr:revisionPtr revIDLastSave="0" documentId="13_ncr:1_{260BD70D-6AFE-4212-966A-A6668163C017}" xr6:coauthVersionLast="47" xr6:coauthVersionMax="47" xr10:uidLastSave="{00000000-0000-0000-0000-000000000000}"/>
  <bookViews>
    <workbookView xWindow="-120" yWindow="-120" windowWidth="20730" windowHeight="11040" firstSheet="5" activeTab="10" xr2:uid="{00000000-000D-0000-FFFF-FFFF00000000}"/>
  </bookViews>
  <sheets>
    <sheet name="Jan 2022" sheetId="64" r:id="rId1"/>
    <sheet name="Feb 2022" sheetId="65" r:id="rId2"/>
    <sheet name="Mar'2022" sheetId="66" r:id="rId3"/>
    <sheet name="Apr'22" sheetId="67" r:id="rId4"/>
    <sheet name="Mei 2022" sheetId="68" r:id="rId5"/>
    <sheet name="Juni 2022" sheetId="69" r:id="rId6"/>
    <sheet name="Juli 2022" sheetId="70" r:id="rId7"/>
    <sheet name="Agustus 2022" sheetId="71" r:id="rId8"/>
    <sheet name="September 2022" sheetId="72" r:id="rId9"/>
    <sheet name="Oktober 2022" sheetId="73" r:id="rId10"/>
    <sheet name="November 2022" sheetId="74" r:id="rId11"/>
  </sheets>
  <externalReferences>
    <externalReference r:id="rId1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74" l="1"/>
  <c r="C5" i="74"/>
  <c r="B38" i="74"/>
  <c r="D39" i="74" s="1"/>
  <c r="B17" i="74"/>
  <c r="D18" i="74" s="1"/>
  <c r="D19" i="74" s="1"/>
  <c r="C5" i="73"/>
  <c r="C6" i="73"/>
  <c r="B38" i="73"/>
  <c r="D39" i="73" s="1"/>
  <c r="B17" i="73"/>
  <c r="D18" i="73" s="1"/>
  <c r="D19" i="73" s="1"/>
  <c r="B17" i="72"/>
  <c r="D18" i="72" s="1"/>
  <c r="D19" i="72" s="1"/>
  <c r="B38" i="72"/>
  <c r="D39" i="72" s="1"/>
  <c r="C6" i="72"/>
  <c r="C5" i="72"/>
  <c r="C5" i="71"/>
  <c r="C6" i="71"/>
  <c r="D7" i="71" s="1"/>
  <c r="B38" i="71"/>
  <c r="D39" i="71" s="1"/>
  <c r="B17" i="71"/>
  <c r="D18" i="71" s="1"/>
  <c r="D19" i="71" s="1"/>
  <c r="B38" i="70"/>
  <c r="D39" i="70" s="1"/>
  <c r="C5" i="70"/>
  <c r="C6" i="70"/>
  <c r="D7" i="70" s="1"/>
  <c r="B17" i="70"/>
  <c r="D18" i="70" s="1"/>
  <c r="D19" i="70" s="1"/>
  <c r="B17" i="69"/>
  <c r="D18" i="69" s="1"/>
  <c r="D19" i="69" s="1"/>
  <c r="B38" i="69"/>
  <c r="C5" i="69"/>
  <c r="C6" i="69"/>
  <c r="B40" i="68"/>
  <c r="D41" i="68" s="1"/>
  <c r="B19" i="68"/>
  <c r="C6" i="68"/>
  <c r="C5" i="68"/>
  <c r="D20" i="68"/>
  <c r="D21" i="68" s="1"/>
  <c r="C6" i="67"/>
  <c r="B38" i="67"/>
  <c r="D39" i="67" s="1"/>
  <c r="B17" i="67"/>
  <c r="C5" i="67"/>
  <c r="D7" i="74" l="1"/>
  <c r="D41" i="74" s="1"/>
  <c r="D7" i="73"/>
  <c r="D41" i="73"/>
  <c r="D7" i="72"/>
  <c r="D41" i="72" s="1"/>
  <c r="D41" i="71"/>
  <c r="D7" i="69"/>
  <c r="D41" i="70"/>
  <c r="D39" i="69"/>
  <c r="D41" i="69" s="1"/>
  <c r="D7" i="68"/>
  <c r="D43" i="68" s="1"/>
  <c r="D18" i="67"/>
  <c r="D19" i="67" s="1"/>
  <c r="D7" i="67"/>
  <c r="C6" i="66"/>
  <c r="C5" i="66"/>
  <c r="B38" i="66"/>
  <c r="D39" i="66" s="1"/>
  <c r="B17" i="66"/>
  <c r="D18" i="66" s="1"/>
  <c r="D41" i="67" l="1"/>
  <c r="D19" i="66"/>
  <c r="D7" i="66"/>
  <c r="B37" i="65"/>
  <c r="B16" i="65"/>
  <c r="C6" i="65"/>
  <c r="C5" i="65"/>
  <c r="D41" i="66" l="1"/>
  <c r="D38" i="65"/>
  <c r="D17" i="65"/>
  <c r="D18" i="65" s="1"/>
  <c r="D7" i="65" l="1"/>
  <c r="D40" i="65" s="1"/>
  <c r="C5" i="64"/>
  <c r="B37" i="64" l="1"/>
  <c r="B16" i="64"/>
  <c r="C6" i="64"/>
  <c r="D38" i="64" l="1"/>
  <c r="D17" i="64"/>
  <c r="D18" i="64" s="1"/>
  <c r="D7" i="64" l="1"/>
  <c r="D40" i="64" s="1"/>
</calcChain>
</file>

<file path=xl/sharedStrings.xml><?xml version="1.0" encoding="utf-8"?>
<sst xmlns="http://schemas.openxmlformats.org/spreadsheetml/2006/main" count="443" uniqueCount="232">
  <si>
    <t>Yayasan Spiritia</t>
  </si>
  <si>
    <t>Anak Fund</t>
  </si>
  <si>
    <t>Akumulasi Bunga Bank</t>
  </si>
  <si>
    <t>+</t>
  </si>
  <si>
    <t>Total penerimaan</t>
  </si>
  <si>
    <t>Biaya Bank</t>
  </si>
  <si>
    <t>Total pengeluaran</t>
  </si>
  <si>
    <t xml:space="preserve">Saldo Akhir    </t>
  </si>
  <si>
    <t>Disiapkan oleh,</t>
  </si>
  <si>
    <t>M.Tamjid</t>
  </si>
  <si>
    <t>1.Atas nama : Yayasan Spiritia</t>
  </si>
  <si>
    <t xml:space="preserve">   Bank BRI cabang Yarsi, Jakarta</t>
  </si>
  <si>
    <t xml:space="preserve">   No. Rekening 2079.01.000024.30.2</t>
  </si>
  <si>
    <t>No Name</t>
  </si>
  <si>
    <t xml:space="preserve">   Bank CIMB Niaga, Jakarta</t>
  </si>
  <si>
    <t xml:space="preserve">   No. Rekening 8000 8267 5600</t>
  </si>
  <si>
    <t>Anak Fund DIY Januari 2022</t>
  </si>
  <si>
    <t>Anak Fund Medan Januari 2022</t>
  </si>
  <si>
    <t>Anak Fund Lampung Januari 2022</t>
  </si>
  <si>
    <t>Anak Fund Mataram Januari 2022</t>
  </si>
  <si>
    <t>Anak Fund Makassar Januari 2022</t>
  </si>
  <si>
    <t>Anak Fund Kupang Januari 2022</t>
  </si>
  <si>
    <t>Anak Fund Jambi Januari 2022</t>
  </si>
  <si>
    <t>Anak Fund Sorong Januari 2022</t>
  </si>
  <si>
    <t>Anak Fund Palembang  Januari 2022</t>
  </si>
  <si>
    <t>Anak Fund Kepualauan Riau Januari 2022</t>
  </si>
  <si>
    <t>Anak Fund Ambon Januari 2022</t>
  </si>
  <si>
    <t>Anak Fund Merauke Januari 2022</t>
  </si>
  <si>
    <t>Ryan Sumadihardja</t>
  </si>
  <si>
    <t>Periode Januari 2022</t>
  </si>
  <si>
    <t>Saldo Bank 1 Januari 2022</t>
  </si>
  <si>
    <t>Saldo Kas 1 Januari 2022</t>
  </si>
  <si>
    <t>Saldo awal 1 Januari 2022</t>
  </si>
  <si>
    <t>Total Bulan Januari 2022</t>
  </si>
  <si>
    <t>Pengeluaran selama 1 Januari 2022:</t>
  </si>
  <si>
    <t>Penerimaan di bulan Januari 2022:</t>
  </si>
  <si>
    <t>Periode Februari 2022</t>
  </si>
  <si>
    <t>Saldo Bank 1 Februari 2022</t>
  </si>
  <si>
    <t>Saldo Kas 1 Februari 2022</t>
  </si>
  <si>
    <t>Saldo awal 1 Februari 2022</t>
  </si>
  <si>
    <t>Penerimaan di bulan Februari 2022:</t>
  </si>
  <si>
    <t>Total Bulan Februari 2022</t>
  </si>
  <si>
    <t>Pengeluaran selama 1 Februari 2022:</t>
  </si>
  <si>
    <t>Anak Fund DIY  Februari 2022</t>
  </si>
  <si>
    <t>Anak Fund Medan Februari 2022</t>
  </si>
  <si>
    <t>Anak Fund Lampung  Februari 2022</t>
  </si>
  <si>
    <t>Anak Fund Mataram  Februari 2022</t>
  </si>
  <si>
    <t>Anak Fund Makassar  Februari 2022</t>
  </si>
  <si>
    <t>Anak Fund Kupang  Februari 2022</t>
  </si>
  <si>
    <t>Anak Fund Jambi  Februari 2022</t>
  </si>
  <si>
    <t>Anak Fund Sorong  Februari 2022</t>
  </si>
  <si>
    <t>Anak Fund Palembang   Februari 2022</t>
  </si>
  <si>
    <t>Anak Fund Kepualauan Riau  Februari 2022</t>
  </si>
  <si>
    <t>Anak Fund Ambon  Februari 2022</t>
  </si>
  <si>
    <t>Anak Fund Merauke  Februari 2022</t>
  </si>
  <si>
    <t>Rian Sumadihardja</t>
  </si>
  <si>
    <t>Periode Maret 2022</t>
  </si>
  <si>
    <t>Saldo Bank 1 Maret 2022</t>
  </si>
  <si>
    <t>Saldo Kas 1 Maret 2022</t>
  </si>
  <si>
    <t>Saldo awal 1 Maret 2022</t>
  </si>
  <si>
    <t>Penerimaan di bulan Maret 2022:</t>
  </si>
  <si>
    <t>Total Bulan Maret 2022</t>
  </si>
  <si>
    <t>Pengeluaran selama 1 Maret 2022:</t>
  </si>
  <si>
    <t>Anak Fund DIY  Maret 2022</t>
  </si>
  <si>
    <t>Anak Fund Medan Maret 2022</t>
  </si>
  <si>
    <t>Anak Fund Lampung  Maret 2022</t>
  </si>
  <si>
    <t>Anak Fund Mataram Maret 2022</t>
  </si>
  <si>
    <t>Anak Fund Makassar  Maret 2022</t>
  </si>
  <si>
    <t>Anak Fund Kupang  Maret 2022</t>
  </si>
  <si>
    <t>Anak Fund Jambi Maret 2022</t>
  </si>
  <si>
    <t>Anak Fund Sorong  Maret 2022</t>
  </si>
  <si>
    <t>Anak Fund Palembang   Maret 2022</t>
  </si>
  <si>
    <t>Anak Fund Kepualauan Riau  Maret 2022</t>
  </si>
  <si>
    <t>Anak Fund Ambon Maret 2022</t>
  </si>
  <si>
    <t>Anak Fund Merauke  Maret 2022</t>
  </si>
  <si>
    <t>Rifki Patrul</t>
  </si>
  <si>
    <t>Rafi Sahdewa</t>
  </si>
  <si>
    <t>Periode April 2022</t>
  </si>
  <si>
    <t>Saldo Bank 1 April 2022</t>
  </si>
  <si>
    <t>Saldo Kas 1 April 2022</t>
  </si>
  <si>
    <t>Saldo awal 1 April 2022</t>
  </si>
  <si>
    <t>Penerimaan di bulan April 2022:</t>
  </si>
  <si>
    <t>Total Bulan April 2022</t>
  </si>
  <si>
    <t>Pengeluaran selama 1 April 2022:</t>
  </si>
  <si>
    <t>Anak Fund DIY April 2022</t>
  </si>
  <si>
    <t>Anak Fund Medan April 2022</t>
  </si>
  <si>
    <t>Anak Fund Lampung  April 2022</t>
  </si>
  <si>
    <t>Anak Fund Mataram April 2022</t>
  </si>
  <si>
    <t>Anak Fund Kupang  April 2022</t>
  </si>
  <si>
    <t>Anak Fund Jambi April 2022</t>
  </si>
  <si>
    <t>Anak Fund Sorong  April 2022</t>
  </si>
  <si>
    <t>Anak Fund Palembang  April 2022</t>
  </si>
  <si>
    <t>Anak Fund Makassar April 2022</t>
  </si>
  <si>
    <t>Anak Fund Kepualauan Riau  April 2022</t>
  </si>
  <si>
    <t>Anak Fund Ambon April 2022</t>
  </si>
  <si>
    <t>Anak Fund Merauke  April 2022</t>
  </si>
  <si>
    <t>Periode Mei 2022</t>
  </si>
  <si>
    <t>Saldo Bank 1 Mei 2022</t>
  </si>
  <si>
    <t>Saldo Kas 1 Mei 2022</t>
  </si>
  <si>
    <t>Saldo awal 1 Mei 2022</t>
  </si>
  <si>
    <t>Penerimaan di bulan Mei 2022:</t>
  </si>
  <si>
    <t>Total Bulan Mei 2022</t>
  </si>
  <si>
    <t>Pengeluaran selama 1 Mei 2022:</t>
  </si>
  <si>
    <t>Lorenzio LA</t>
  </si>
  <si>
    <t>Anak Fund DIY  Mei 2022</t>
  </si>
  <si>
    <t>Anak Fund Medan Mei 2022</t>
  </si>
  <si>
    <t>Anak Fund Lampung Mei 2022</t>
  </si>
  <si>
    <t>Anak Fund Mataram Mei 2022</t>
  </si>
  <si>
    <t>Anak Fund Makassar Mei 2022</t>
  </si>
  <si>
    <t>Anak Fund Kupang Mei 2022</t>
  </si>
  <si>
    <t>Anak Fund Jambi Mei 2022</t>
  </si>
  <si>
    <t>Anak Fund Sorong  Mei 2022</t>
  </si>
  <si>
    <t>Anak Fund Palembang Mei 2022</t>
  </si>
  <si>
    <t>Anak Fund Kepualauan Riau Mei 2022</t>
  </si>
  <si>
    <t>Anak Fund Ambon Mei 2022</t>
  </si>
  <si>
    <t>Anak Fund Merauke Mei 2022</t>
  </si>
  <si>
    <t>Periode Juni 2022</t>
  </si>
  <si>
    <t>Saldo Bank 1 Juni 2022</t>
  </si>
  <si>
    <t>Saldo Kas 1 Juni 2022</t>
  </si>
  <si>
    <t>Penerimaan di bulan Juni 2022:</t>
  </si>
  <si>
    <t>Total Bulan Juni 2022</t>
  </si>
  <si>
    <t>Pengeluaran selama 1 Juni 2022:</t>
  </si>
  <si>
    <t>Anak Fund DIY  Juni 2022</t>
  </si>
  <si>
    <t>Anak Fund Medan Juni 2022</t>
  </si>
  <si>
    <t>Anak Fund Lampung Juni 2022</t>
  </si>
  <si>
    <t>Anak Fund Mataram  Juni 2022</t>
  </si>
  <si>
    <t>Anak Fund Makassar  Juni 2022</t>
  </si>
  <si>
    <t>Anak Fund Kupang Juni 2022</t>
  </si>
  <si>
    <t>Anak Fund Jambi  Juni 2022</t>
  </si>
  <si>
    <t>Anak Fund Sorong  Juni 2022</t>
  </si>
  <si>
    <t>Anak Fund Palembang  Juni 2022</t>
  </si>
  <si>
    <t>Anak Fund Kepualauan Riau  Juni 2022</t>
  </si>
  <si>
    <t>Anak Fund Ambon  Juni 2022</t>
  </si>
  <si>
    <t>Anak Fund Merauke  Juni 2022</t>
  </si>
  <si>
    <t>Saldo awal 1 Juni 2022</t>
  </si>
  <si>
    <t>Periode Juli 2022</t>
  </si>
  <si>
    <t>Saldo Bank 1 Juli 2022</t>
  </si>
  <si>
    <t>Saldo Kas 1 Juli 2022</t>
  </si>
  <si>
    <t>Saldo awal 1 Juli 2022</t>
  </si>
  <si>
    <t>Penerimaan di bulan Juli 2022:</t>
  </si>
  <si>
    <t>Total Bulan Juli 2022</t>
  </si>
  <si>
    <t>Pengeluaran selama 1 Juli 2022:</t>
  </si>
  <si>
    <t>Anak Fund DIY  Juli 2022</t>
  </si>
  <si>
    <t>Anak Fund Medan Juli 2022</t>
  </si>
  <si>
    <t>Anak Fund Lampung Juli 2022</t>
  </si>
  <si>
    <t>Anak Fund Mataram  Juli 2022</t>
  </si>
  <si>
    <t>Anak Fund Makassar  Juli 2022</t>
  </si>
  <si>
    <t>Anak Fund Kupang Juli 2022</t>
  </si>
  <si>
    <t>Anak Fund Jambi  Juli 2022</t>
  </si>
  <si>
    <t>Anak Fund Sorong  Juli 2022</t>
  </si>
  <si>
    <t>Anak Fund Palembang  Juli 2022</t>
  </si>
  <si>
    <t>Anak Fund Kepualauan Riau Juli 2022</t>
  </si>
  <si>
    <t>Anak Fund Ambon  Juli 2022</t>
  </si>
  <si>
    <t>Anak Fund Merauke  Juli 2022</t>
  </si>
  <si>
    <t>Anak Fund DIY Agustus 2022</t>
  </si>
  <si>
    <t>Anak Fund Medan Agustus 2022</t>
  </si>
  <si>
    <t>Anak Fund Lampung Agustus 2022</t>
  </si>
  <si>
    <t>Anak Fund Mataram Agustus 2022</t>
  </si>
  <si>
    <t>Anak Fund Makassar  Agustus 2022</t>
  </si>
  <si>
    <t>Anak Fund Kupang Agustus 2022</t>
  </si>
  <si>
    <t>Anak Fund Jambi  Agustus 2022</t>
  </si>
  <si>
    <t>Anak Fund Sorong  Agustus 2022</t>
  </si>
  <si>
    <t>Anak Fund Palembang  Agustus 2022</t>
  </si>
  <si>
    <t>Anak Fund Kepualauan Riau Agustus 2022</t>
  </si>
  <si>
    <t>Anak Fund Ambon Agustus 2022</t>
  </si>
  <si>
    <t>Anak Fund Merauke  Agustus 2022</t>
  </si>
  <si>
    <t>Pengeluaran selama 1Agustus 2022:</t>
  </si>
  <si>
    <t>Total Bulan Agustus 2022</t>
  </si>
  <si>
    <t>Periode Agustus 2022</t>
  </si>
  <si>
    <t>Saldo Bank 1 Agustus 2022</t>
  </si>
  <si>
    <t>Saldo Kas 1 Agustus 2022</t>
  </si>
  <si>
    <t>Saldo awal 1 Agustus 2022</t>
  </si>
  <si>
    <t>Penerimaan di bulan Agustus 2022:</t>
  </si>
  <si>
    <t>Periode September 2022</t>
  </si>
  <si>
    <t>Saldo Kas 1 September 2022</t>
  </si>
  <si>
    <t>Saldo awal 1 September 2022</t>
  </si>
  <si>
    <t>Saldo Bank 1 September 2022</t>
  </si>
  <si>
    <t>Penerimaan di bulan September 2022:</t>
  </si>
  <si>
    <t>Total Bulan September 2022</t>
  </si>
  <si>
    <t>Pengeluaran selama 1 September 2022:</t>
  </si>
  <si>
    <t>Anak Fund DIY  September 2022</t>
  </si>
  <si>
    <t>Anak Fund Medan  September 2022</t>
  </si>
  <si>
    <t>Anak Fund Lampung  September 2022</t>
  </si>
  <si>
    <t>Anak Fund Mataram  September 2022</t>
  </si>
  <si>
    <t>Anak Fund Makassar  September 2022</t>
  </si>
  <si>
    <t>Anak Fund Kupang  September 2022</t>
  </si>
  <si>
    <t>Anak Fund Jambi  September 2022</t>
  </si>
  <si>
    <t>Anak Fund Sorong  September 2022</t>
  </si>
  <si>
    <t>Anak Fund Palembang  September 2022</t>
  </si>
  <si>
    <t>Anak Fund Kepualauan Riau September 2022</t>
  </si>
  <si>
    <t>Anak Fund Ambon  September 2022</t>
  </si>
  <si>
    <t>Anak Fund Merauke   September 2022</t>
  </si>
  <si>
    <t>TRF NM</t>
  </si>
  <si>
    <t>Periode Oktober 2022</t>
  </si>
  <si>
    <t>Saldo Bank 1 Oktober 2022</t>
  </si>
  <si>
    <t>Saldo Kas 1 Oktober 2022</t>
  </si>
  <si>
    <t>Saldo awal 1 Oktober 2022</t>
  </si>
  <si>
    <t>Penerimaan di bulan Oktober 2022:</t>
  </si>
  <si>
    <t>Total Bulan Oktober 2022</t>
  </si>
  <si>
    <t>Anak Fund DIY  Oktober 2022</t>
  </si>
  <si>
    <t>Anak Fund Medan  Oktober 2022</t>
  </si>
  <si>
    <t>Anak Fund Lampung  Oktober 2022</t>
  </si>
  <si>
    <t>Anak Fund Mataram  Oktober 2022</t>
  </si>
  <si>
    <t>Anak Fund Makassar  Oktober 2022</t>
  </si>
  <si>
    <t>Anak Fund Kupang  Oktober 2022</t>
  </si>
  <si>
    <t>Anak Fund Jambi  Oktober 2022</t>
  </si>
  <si>
    <t>Anak Fund Sorong  Oktober 2022</t>
  </si>
  <si>
    <t>Anak Fund Palembang  Oktober 2022</t>
  </si>
  <si>
    <t>Anak Fund Ambon  Oktober 2022</t>
  </si>
  <si>
    <t>Anak Fund Merauke  Oktober 2022</t>
  </si>
  <si>
    <t>Pengeluaran selama 1 Oktober 2022:</t>
  </si>
  <si>
    <t xml:space="preserve">Aldi Putri </t>
  </si>
  <si>
    <t>Periode November 2022</t>
  </si>
  <si>
    <t>Saldo Bank 1 November 2022</t>
  </si>
  <si>
    <t>Saldo Kas 1 November 2022</t>
  </si>
  <si>
    <t>Saldo awal 1 November 2022</t>
  </si>
  <si>
    <t>Penerimaan di bulan November 2022:</t>
  </si>
  <si>
    <t>Total Bulan November 2022</t>
  </si>
  <si>
    <t>Pengeluaran selama 1 November 2022:</t>
  </si>
  <si>
    <t>Anak Fund DIY  November 2022</t>
  </si>
  <si>
    <t>Anak Fund Medan November 2022</t>
  </si>
  <si>
    <t>Anak Fund Lampung  November 2022</t>
  </si>
  <si>
    <t>Anak Fund Mataram November 2022</t>
  </si>
  <si>
    <t>Anak Fund Makassar November 2022</t>
  </si>
  <si>
    <t>Anak Fund Kupang  November 2022</t>
  </si>
  <si>
    <t>Anak Fund Jambi  November 2022</t>
  </si>
  <si>
    <t>Anak Fund Sorong  November 2022</t>
  </si>
  <si>
    <t>Anak Fund Palembang  November 2022</t>
  </si>
  <si>
    <t>Anak Fund Kepualauan Riau November 2022</t>
  </si>
  <si>
    <t>Anak Fund Ambon  November 2022</t>
  </si>
  <si>
    <t>Anak Fund Merauke  November 2022</t>
  </si>
  <si>
    <t>Yusuf Fatkhur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</si>
</sst>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_(* #,##0.00_);_(* \(#,##0.00\);_(* &quot;-&quot;??_);_(@_)"/>
    <numFmt numFmtId="165" formatCode="_(* #,##0_);_(* \(#,##0\);_(* &quot;-&quot;??_);_(@_)"/>
    <numFmt numFmtId="166" formatCode="[$-409]dd\-mmm\-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Book Antiqua"/>
      <family val="1"/>
    </font>
    <font>
      <sz val="11"/>
      <name val="Book Antiqua"/>
      <family val="1"/>
    </font>
    <font>
      <b/>
      <i/>
      <sz val="11"/>
      <name val="Book Antiqua"/>
      <family val="1"/>
    </font>
    <font>
      <sz val="11"/>
      <color theme="1"/>
      <name val="Book Antiqua"/>
      <family val="1"/>
    </font>
    <font>
      <sz val="11"/>
      <color rgb="FF000000"/>
      <name val="Book Antiqua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6" fontId="1" fillId="0" borderId="0"/>
  </cellStyleXfs>
  <cellXfs count="36">
    <xf numFmtId="0" fontId="0" fillId="0" borderId="0" xfId="0"/>
    <xf numFmtId="3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/>
    <xf numFmtId="165" fontId="3" fillId="0" borderId="0" xfId="1" applyNumberFormat="1" applyFont="1" applyFill="1" applyBorder="1"/>
    <xf numFmtId="0" fontId="5" fillId="0" borderId="0" xfId="0" applyFont="1"/>
    <xf numFmtId="165" fontId="3" fillId="0" borderId="0" xfId="1" applyNumberFormat="1" applyFont="1" applyFill="1"/>
    <xf numFmtId="165" fontId="3" fillId="0" borderId="1" xfId="1" applyNumberFormat="1" applyFont="1" applyFill="1" applyBorder="1"/>
    <xf numFmtId="3" fontId="3" fillId="0" borderId="1" xfId="0" applyNumberFormat="1" applyFont="1" applyBorder="1" applyAlignment="1">
      <alignment horizontal="right"/>
    </xf>
    <xf numFmtId="165" fontId="5" fillId="0" borderId="0" xfId="1" applyNumberFormat="1" applyFont="1" applyFill="1"/>
    <xf numFmtId="41" fontId="5" fillId="0" borderId="0" xfId="2" applyFont="1" applyFill="1"/>
    <xf numFmtId="0" fontId="2" fillId="0" borderId="0" xfId="0" applyFont="1"/>
    <xf numFmtId="17" fontId="2" fillId="0" borderId="0" xfId="0" applyNumberFormat="1" applyFont="1"/>
    <xf numFmtId="3" fontId="3" fillId="0" borderId="0" xfId="0" applyNumberFormat="1" applyFont="1"/>
    <xf numFmtId="3" fontId="2" fillId="0" borderId="0" xfId="0" applyNumberFormat="1" applyFont="1"/>
    <xf numFmtId="165" fontId="5" fillId="0" borderId="0" xfId="0" applyNumberFormat="1" applyFont="1"/>
    <xf numFmtId="0" fontId="4" fillId="0" borderId="0" xfId="0" applyFont="1"/>
    <xf numFmtId="3" fontId="2" fillId="0" borderId="1" xfId="0" applyNumberFormat="1" applyFont="1" applyBorder="1"/>
    <xf numFmtId="3" fontId="5" fillId="0" borderId="0" xfId="0" applyNumberFormat="1" applyFont="1"/>
    <xf numFmtId="0" fontId="3" fillId="0" borderId="0" xfId="0" quotePrefix="1" applyFont="1" applyAlignment="1">
      <alignment horizontal="left"/>
    </xf>
    <xf numFmtId="3" fontId="2" fillId="0" borderId="2" xfId="0" applyNumberFormat="1" applyFont="1" applyBorder="1"/>
    <xf numFmtId="0" fontId="6" fillId="0" borderId="0" xfId="0" applyFont="1"/>
    <xf numFmtId="0" fontId="3" fillId="0" borderId="4" xfId="0" applyFont="1" applyBorder="1" applyAlignment="1">
      <alignment horizontal="left"/>
    </xf>
    <xf numFmtId="0" fontId="3" fillId="0" borderId="4" xfId="0" applyFont="1" applyBorder="1"/>
    <xf numFmtId="41" fontId="5" fillId="0" borderId="6" xfId="2" applyFont="1" applyFill="1" applyBorder="1"/>
    <xf numFmtId="41" fontId="5" fillId="0" borderId="7" xfId="2" applyFont="1" applyFill="1" applyBorder="1"/>
    <xf numFmtId="41" fontId="5" fillId="0" borderId="3" xfId="2" applyFont="1" applyFill="1" applyBorder="1"/>
    <xf numFmtId="0" fontId="3" fillId="0" borderId="0" xfId="0" quotePrefix="1" applyFont="1"/>
    <xf numFmtId="0" fontId="3" fillId="0" borderId="5" xfId="0" applyFont="1" applyBorder="1" applyAlignment="1">
      <alignment horizontal="left"/>
    </xf>
    <xf numFmtId="0" fontId="3" fillId="0" borderId="6" xfId="0" applyFont="1" applyBorder="1"/>
    <xf numFmtId="0" fontId="3" fillId="0" borderId="8" xfId="0" applyFont="1" applyBorder="1" applyAlignment="1">
      <alignment horizontal="left"/>
    </xf>
    <xf numFmtId="41" fontId="5" fillId="0" borderId="8" xfId="2" applyFont="1" applyFill="1" applyBorder="1"/>
    <xf numFmtId="41" fontId="5" fillId="0" borderId="5" xfId="2" applyFont="1" applyFill="1" applyBorder="1"/>
    <xf numFmtId="41" fontId="5" fillId="0" borderId="4" xfId="2" applyFont="1" applyFill="1" applyBorder="1"/>
    <xf numFmtId="0" fontId="3" fillId="0" borderId="6" xfId="0" applyFont="1" applyBorder="1" applyAlignment="1">
      <alignment horizontal="left"/>
    </xf>
    <xf numFmtId="0" fontId="3" fillId="0" borderId="8" xfId="0" applyFont="1" applyBorder="1"/>
  </cellXfs>
  <cellStyles count="4">
    <cellStyle name="Comma" xfId="1" builtinId="3"/>
    <cellStyle name="Comma [0]" xfId="2" builtinId="6"/>
    <cellStyle name="Normal" xfId="0" builtinId="0"/>
    <cellStyle name="Normal 2" xfId="3" xr:uid="{7C6034E3-1ECC-45F1-BED7-B6CA53B36DE5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aporan%20Anak%20Fund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'22"/>
      <sheetName val="Feb'22"/>
      <sheetName val="Mar'22"/>
      <sheetName val="Apr'22"/>
      <sheetName val="Mei'22"/>
      <sheetName val="Jun'22"/>
      <sheetName val="Jul'22"/>
      <sheetName val="Agust'22"/>
      <sheetName val="Sept'22"/>
      <sheetName val="Okt'22"/>
      <sheetName val="Nov'22"/>
      <sheetName val="Des'22"/>
    </sheetNames>
    <sheetDataSet>
      <sheetData sheetId="0">
        <row r="6">
          <cell r="D6">
            <v>4254235</v>
          </cell>
        </row>
        <row r="58">
          <cell r="E58">
            <v>36077</v>
          </cell>
        </row>
        <row r="59">
          <cell r="D59">
            <v>5387</v>
          </cell>
        </row>
      </sheetData>
      <sheetData sheetId="1">
        <row r="6">
          <cell r="D6">
            <v>1299235</v>
          </cell>
        </row>
        <row r="59">
          <cell r="E59">
            <v>94615</v>
          </cell>
        </row>
        <row r="60">
          <cell r="D60">
            <v>5573</v>
          </cell>
        </row>
      </sheetData>
      <sheetData sheetId="2">
        <row r="6">
          <cell r="D6">
            <v>9092735</v>
          </cell>
        </row>
        <row r="59">
          <cell r="E59">
            <v>92082</v>
          </cell>
        </row>
        <row r="60">
          <cell r="D60">
            <v>5408</v>
          </cell>
        </row>
      </sheetData>
      <sheetData sheetId="3">
        <row r="6">
          <cell r="D6">
            <v>6081735</v>
          </cell>
        </row>
        <row r="58">
          <cell r="E58">
            <v>66222</v>
          </cell>
        </row>
        <row r="59">
          <cell r="D59">
            <v>6110</v>
          </cell>
        </row>
      </sheetData>
      <sheetData sheetId="4">
        <row r="6">
          <cell r="D6">
            <v>3096735</v>
          </cell>
        </row>
        <row r="60">
          <cell r="E60">
            <v>99274</v>
          </cell>
        </row>
        <row r="61">
          <cell r="D61">
            <v>6370</v>
          </cell>
        </row>
      </sheetData>
      <sheetData sheetId="5">
        <row r="6">
          <cell r="D6">
            <v>10885735</v>
          </cell>
        </row>
        <row r="57">
          <cell r="E57">
            <v>92387</v>
          </cell>
        </row>
        <row r="58">
          <cell r="D58">
            <v>6934</v>
          </cell>
        </row>
      </sheetData>
      <sheetData sheetId="6">
        <row r="6">
          <cell r="D6">
            <v>7874735</v>
          </cell>
        </row>
        <row r="57">
          <cell r="E57">
            <v>92361</v>
          </cell>
        </row>
        <row r="58">
          <cell r="D58">
            <v>6805</v>
          </cell>
        </row>
      </sheetData>
      <sheetData sheetId="7">
        <row r="6">
          <cell r="D6">
            <v>4863735</v>
          </cell>
        </row>
        <row r="58">
          <cell r="E58">
            <v>92476</v>
          </cell>
        </row>
        <row r="59">
          <cell r="D59">
            <v>7381</v>
          </cell>
        </row>
      </sheetData>
      <sheetData sheetId="8">
        <row r="6">
          <cell r="D6">
            <v>1852735</v>
          </cell>
        </row>
        <row r="59">
          <cell r="E59">
            <v>92073</v>
          </cell>
        </row>
        <row r="60">
          <cell r="D60">
            <v>5367</v>
          </cell>
        </row>
      </sheetData>
      <sheetData sheetId="9">
        <row r="6">
          <cell r="D6">
            <v>13241735</v>
          </cell>
        </row>
        <row r="57">
          <cell r="E57">
            <v>91849</v>
          </cell>
        </row>
        <row r="58">
          <cell r="D58">
            <v>4247</v>
          </cell>
        </row>
      </sheetData>
      <sheetData sheetId="10">
        <row r="6">
          <cell r="D6">
            <v>10230735</v>
          </cell>
        </row>
        <row r="57">
          <cell r="E57">
            <v>91894</v>
          </cell>
        </row>
        <row r="58">
          <cell r="D58">
            <v>4471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6"/>
  <sheetViews>
    <sheetView topLeftCell="A28" zoomScaleNormal="100" workbookViewId="0">
      <selection activeCell="G9" sqref="G9"/>
    </sheetView>
  </sheetViews>
  <sheetFormatPr defaultColWidth="9.140625" defaultRowHeight="16.5" x14ac:dyDescent="0.3"/>
  <cols>
    <col min="1" max="1" width="46.85546875" style="5" customWidth="1"/>
    <col min="2" max="2" width="11.7109375" style="5" bestFit="1" customWidth="1"/>
    <col min="3" max="3" width="15" style="5" bestFit="1" customWidth="1"/>
    <col min="4" max="4" width="15.28515625" style="5" customWidth="1"/>
    <col min="5" max="16384" width="9.140625" style="5"/>
  </cols>
  <sheetData>
    <row r="1" spans="1:7" x14ac:dyDescent="0.3">
      <c r="A1" s="11" t="s">
        <v>0</v>
      </c>
      <c r="B1" s="11"/>
      <c r="C1" s="3"/>
      <c r="D1" s="3"/>
    </row>
    <row r="2" spans="1:7" x14ac:dyDescent="0.3">
      <c r="A2" s="12" t="s">
        <v>29</v>
      </c>
      <c r="B2" s="11"/>
      <c r="C2" s="3"/>
      <c r="D2" s="13"/>
    </row>
    <row r="3" spans="1:7" x14ac:dyDescent="0.3">
      <c r="A3" s="11" t="s">
        <v>1</v>
      </c>
      <c r="B3" s="3"/>
      <c r="C3" s="3"/>
      <c r="D3" s="14"/>
    </row>
    <row r="4" spans="1:7" x14ac:dyDescent="0.3">
      <c r="A4" s="3"/>
      <c r="B4" s="3"/>
      <c r="D4" s="10"/>
    </row>
    <row r="5" spans="1:7" x14ac:dyDescent="0.3">
      <c r="A5" s="3" t="s">
        <v>30</v>
      </c>
      <c r="B5" s="3"/>
      <c r="C5" s="10">
        <f>27819444.92+23241755.26</f>
        <v>51061200.180000007</v>
      </c>
    </row>
    <row r="6" spans="1:7" x14ac:dyDescent="0.3">
      <c r="A6" s="3" t="s">
        <v>31</v>
      </c>
      <c r="B6" s="3"/>
      <c r="C6" s="10">
        <f>'[1]Jan''22'!$D$6</f>
        <v>4254235</v>
      </c>
      <c r="D6" s="10"/>
    </row>
    <row r="7" spans="1:7" x14ac:dyDescent="0.3">
      <c r="A7" s="3" t="s">
        <v>32</v>
      </c>
      <c r="B7" s="3"/>
      <c r="C7" s="3"/>
      <c r="D7" s="14">
        <f>SUM(C5:C6)</f>
        <v>55315435.180000007</v>
      </c>
    </row>
    <row r="8" spans="1:7" x14ac:dyDescent="0.3">
      <c r="A8" s="3"/>
      <c r="B8" s="3"/>
      <c r="C8" s="3"/>
      <c r="D8" s="3"/>
    </row>
    <row r="9" spans="1:7" x14ac:dyDescent="0.3">
      <c r="A9" s="3" t="s">
        <v>35</v>
      </c>
      <c r="B9" s="3"/>
      <c r="C9" s="3"/>
      <c r="D9" s="13"/>
    </row>
    <row r="10" spans="1:7" x14ac:dyDescent="0.3">
      <c r="A10" s="28" t="s">
        <v>13</v>
      </c>
      <c r="B10" s="25">
        <v>300000</v>
      </c>
      <c r="C10" s="3"/>
      <c r="D10" s="13"/>
      <c r="G10" s="15"/>
    </row>
    <row r="11" spans="1:7" x14ac:dyDescent="0.3">
      <c r="A11" s="22" t="s">
        <v>13</v>
      </c>
      <c r="B11" s="26">
        <v>300000</v>
      </c>
      <c r="C11" s="3"/>
      <c r="D11" s="13"/>
    </row>
    <row r="12" spans="1:7" x14ac:dyDescent="0.3">
      <c r="A12" s="23" t="s">
        <v>13</v>
      </c>
      <c r="B12" s="26">
        <v>50000</v>
      </c>
      <c r="D12" s="13"/>
    </row>
    <row r="13" spans="1:7" x14ac:dyDescent="0.3">
      <c r="A13" s="29" t="s">
        <v>28</v>
      </c>
      <c r="B13" s="24">
        <v>3000000</v>
      </c>
      <c r="D13" s="13"/>
    </row>
    <row r="14" spans="1:7" x14ac:dyDescent="0.3">
      <c r="B14" s="4"/>
      <c r="D14" s="13"/>
    </row>
    <row r="15" spans="1:7" x14ac:dyDescent="0.3">
      <c r="B15" s="4"/>
      <c r="D15" s="13"/>
      <c r="E15" s="18"/>
    </row>
    <row r="16" spans="1:7" x14ac:dyDescent="0.3">
      <c r="A16" s="5" t="s">
        <v>2</v>
      </c>
      <c r="B16" s="7">
        <f>'[1]Jan''22'!$D$59</f>
        <v>5387</v>
      </c>
      <c r="C16" s="27" t="s">
        <v>3</v>
      </c>
      <c r="D16" s="13"/>
    </row>
    <row r="17" spans="1:4" x14ac:dyDescent="0.3">
      <c r="A17" s="16" t="s">
        <v>4</v>
      </c>
      <c r="B17" s="3"/>
      <c r="C17" s="3"/>
      <c r="D17" s="17">
        <f>SUM(B10:B16)</f>
        <v>3655387</v>
      </c>
    </row>
    <row r="18" spans="1:4" x14ac:dyDescent="0.3">
      <c r="A18" s="5" t="s">
        <v>33</v>
      </c>
      <c r="B18" s="3"/>
      <c r="C18" s="3"/>
      <c r="D18" s="18">
        <f>D8+D17</f>
        <v>3655387</v>
      </c>
    </row>
    <row r="19" spans="1:4" x14ac:dyDescent="0.3">
      <c r="A19" s="3" t="s">
        <v>34</v>
      </c>
      <c r="B19" s="3"/>
      <c r="C19" s="3"/>
      <c r="D19" s="13"/>
    </row>
    <row r="20" spans="1:4" x14ac:dyDescent="0.3">
      <c r="A20" s="3"/>
      <c r="B20" s="1"/>
      <c r="C20" s="3"/>
      <c r="D20" s="3"/>
    </row>
    <row r="21" spans="1:4" x14ac:dyDescent="0.3">
      <c r="A21" s="30" t="s">
        <v>16</v>
      </c>
      <c r="B21" s="31">
        <v>300000</v>
      </c>
      <c r="D21" s="13"/>
    </row>
    <row r="22" spans="1:4" x14ac:dyDescent="0.3">
      <c r="A22" s="30" t="s">
        <v>17</v>
      </c>
      <c r="B22" s="31">
        <v>300000</v>
      </c>
      <c r="D22" s="13"/>
    </row>
    <row r="23" spans="1:4" x14ac:dyDescent="0.3">
      <c r="A23" s="30" t="s">
        <v>18</v>
      </c>
      <c r="B23" s="31">
        <v>300000</v>
      </c>
      <c r="D23" s="13"/>
    </row>
    <row r="24" spans="1:4" x14ac:dyDescent="0.3">
      <c r="A24" s="30" t="s">
        <v>19</v>
      </c>
      <c r="B24" s="31">
        <v>300000</v>
      </c>
      <c r="D24" s="13"/>
    </row>
    <row r="25" spans="1:4" x14ac:dyDescent="0.3">
      <c r="A25" s="30" t="s">
        <v>20</v>
      </c>
      <c r="B25" s="31">
        <v>300000</v>
      </c>
      <c r="D25" s="13"/>
    </row>
    <row r="26" spans="1:4" x14ac:dyDescent="0.3">
      <c r="A26" s="30" t="s">
        <v>21</v>
      </c>
      <c r="B26" s="31">
        <v>300000</v>
      </c>
      <c r="D26" s="13"/>
    </row>
    <row r="27" spans="1:4" x14ac:dyDescent="0.3">
      <c r="A27" s="30" t="s">
        <v>22</v>
      </c>
      <c r="B27" s="31">
        <v>300000</v>
      </c>
      <c r="D27" s="13"/>
    </row>
    <row r="28" spans="1:4" x14ac:dyDescent="0.3">
      <c r="A28" s="30" t="s">
        <v>23</v>
      </c>
      <c r="B28" s="31">
        <v>300000</v>
      </c>
      <c r="D28" s="13"/>
    </row>
    <row r="29" spans="1:4" x14ac:dyDescent="0.3">
      <c r="A29" s="30" t="s">
        <v>24</v>
      </c>
      <c r="B29" s="31">
        <v>300000</v>
      </c>
      <c r="D29" s="13"/>
    </row>
    <row r="30" spans="1:4" x14ac:dyDescent="0.3">
      <c r="A30" s="30" t="s">
        <v>25</v>
      </c>
      <c r="B30" s="31">
        <v>300000</v>
      </c>
      <c r="D30" s="13"/>
    </row>
    <row r="31" spans="1:4" x14ac:dyDescent="0.3">
      <c r="A31" s="30" t="s">
        <v>26</v>
      </c>
      <c r="B31" s="31">
        <v>300000</v>
      </c>
      <c r="D31" s="13"/>
    </row>
    <row r="32" spans="1:4" x14ac:dyDescent="0.3">
      <c r="A32" s="30" t="s">
        <v>27</v>
      </c>
      <c r="B32" s="31">
        <v>300000</v>
      </c>
      <c r="D32" s="13"/>
    </row>
    <row r="33" spans="1:4" x14ac:dyDescent="0.3">
      <c r="A33" s="3"/>
      <c r="B33" s="1"/>
      <c r="D33" s="13"/>
    </row>
    <row r="34" spans="1:4" x14ac:dyDescent="0.3">
      <c r="A34" s="3"/>
      <c r="B34" s="1"/>
      <c r="D34" s="13"/>
    </row>
    <row r="35" spans="1:4" x14ac:dyDescent="0.3">
      <c r="A35" s="3"/>
      <c r="B35" s="1"/>
      <c r="D35" s="13"/>
    </row>
    <row r="36" spans="1:4" x14ac:dyDescent="0.3">
      <c r="A36" s="3"/>
      <c r="B36" s="1"/>
      <c r="D36" s="13"/>
    </row>
    <row r="37" spans="1:4" x14ac:dyDescent="0.3">
      <c r="A37" s="3" t="s">
        <v>5</v>
      </c>
      <c r="B37" s="8">
        <f>'[1]Jan''22'!$E$58</f>
        <v>36077</v>
      </c>
      <c r="C37" s="19" t="s">
        <v>3</v>
      </c>
      <c r="D37" s="13"/>
    </row>
    <row r="38" spans="1:4" x14ac:dyDescent="0.3">
      <c r="A38" s="16" t="s">
        <v>6</v>
      </c>
      <c r="B38" s="2"/>
      <c r="C38" s="3"/>
      <c r="D38" s="17">
        <f>SUM(B20:B37)</f>
        <v>3636077</v>
      </c>
    </row>
    <row r="39" spans="1:4" x14ac:dyDescent="0.3">
      <c r="A39" s="3"/>
      <c r="B39" s="1"/>
      <c r="C39" s="13"/>
      <c r="D39" s="13"/>
    </row>
    <row r="40" spans="1:4" ht="17.25" thickBot="1" x14ac:dyDescent="0.35">
      <c r="A40" s="11" t="s">
        <v>7</v>
      </c>
      <c r="B40" s="3"/>
      <c r="C40" s="3"/>
      <c r="D40" s="20">
        <f>D7+D18-D38</f>
        <v>55334745.180000007</v>
      </c>
    </row>
    <row r="41" spans="1:4" ht="17.25" thickTop="1" x14ac:dyDescent="0.3">
      <c r="A41" s="11"/>
      <c r="D41" s="9"/>
    </row>
    <row r="42" spans="1:4" x14ac:dyDescent="0.3">
      <c r="A42" s="3"/>
      <c r="B42" s="6"/>
    </row>
    <row r="43" spans="1:4" x14ac:dyDescent="0.3">
      <c r="A43" s="3" t="s">
        <v>8</v>
      </c>
      <c r="C43" s="3"/>
    </row>
    <row r="44" spans="1:4" x14ac:dyDescent="0.3">
      <c r="A44" s="3"/>
      <c r="C44" s="3"/>
    </row>
    <row r="45" spans="1:4" x14ac:dyDescent="0.3">
      <c r="A45" s="3"/>
      <c r="C45" s="3"/>
    </row>
    <row r="46" spans="1:4" x14ac:dyDescent="0.3">
      <c r="A46" s="3"/>
      <c r="C46" s="3"/>
    </row>
    <row r="47" spans="1:4" x14ac:dyDescent="0.3">
      <c r="A47" s="3" t="s">
        <v>9</v>
      </c>
      <c r="C47" s="3"/>
    </row>
    <row r="50" spans="1:1" x14ac:dyDescent="0.3">
      <c r="A50" s="5" t="s">
        <v>10</v>
      </c>
    </row>
    <row r="51" spans="1:1" x14ac:dyDescent="0.3">
      <c r="A51" s="21" t="s">
        <v>11</v>
      </c>
    </row>
    <row r="52" spans="1:1" x14ac:dyDescent="0.3">
      <c r="A52" s="21" t="s">
        <v>12</v>
      </c>
    </row>
    <row r="54" spans="1:1" x14ac:dyDescent="0.3">
      <c r="A54" s="5" t="s">
        <v>10</v>
      </c>
    </row>
    <row r="55" spans="1:1" x14ac:dyDescent="0.3">
      <c r="A55" s="21" t="s">
        <v>14</v>
      </c>
    </row>
    <row r="56" spans="1:1" x14ac:dyDescent="0.3">
      <c r="A56" s="5" t="s">
        <v>15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A30FC-A8C9-4875-97F4-58F2F80BFA72}">
  <dimension ref="A1:G57"/>
  <sheetViews>
    <sheetView zoomScaleNormal="100" workbookViewId="0">
      <selection activeCell="C6" sqref="C6"/>
    </sheetView>
  </sheetViews>
  <sheetFormatPr defaultColWidth="9.140625" defaultRowHeight="16.5" x14ac:dyDescent="0.3"/>
  <cols>
    <col min="1" max="1" width="46.85546875" style="5" customWidth="1"/>
    <col min="2" max="2" width="11.7109375" style="5" bestFit="1" customWidth="1"/>
    <col min="3" max="3" width="15" style="5" bestFit="1" customWidth="1"/>
    <col min="4" max="4" width="15.28515625" style="5" customWidth="1"/>
    <col min="5" max="6" width="9.140625" style="5"/>
    <col min="7" max="7" width="10.140625" style="5" bestFit="1" customWidth="1"/>
    <col min="8" max="16384" width="9.140625" style="5"/>
  </cols>
  <sheetData>
    <row r="1" spans="1:7" x14ac:dyDescent="0.3">
      <c r="A1" s="11" t="s">
        <v>0</v>
      </c>
      <c r="B1" s="11"/>
      <c r="C1" s="3"/>
      <c r="D1" s="3"/>
    </row>
    <row r="2" spans="1:7" x14ac:dyDescent="0.3">
      <c r="A2" s="12" t="s">
        <v>193</v>
      </c>
      <c r="B2" s="11"/>
      <c r="C2" s="3"/>
      <c r="D2" s="13"/>
    </row>
    <row r="3" spans="1:7" x14ac:dyDescent="0.3">
      <c r="A3" s="11" t="s">
        <v>1</v>
      </c>
      <c r="B3" s="3"/>
      <c r="C3" s="3"/>
      <c r="D3" s="14"/>
    </row>
    <row r="4" spans="1:7" x14ac:dyDescent="0.3">
      <c r="A4" s="3"/>
      <c r="B4" s="3"/>
      <c r="D4" s="10"/>
    </row>
    <row r="5" spans="1:7" x14ac:dyDescent="0.3">
      <c r="A5" s="3" t="s">
        <v>194</v>
      </c>
      <c r="B5" s="3"/>
      <c r="C5" s="10">
        <f>5935444.92+20649898.26</f>
        <v>26585343.18</v>
      </c>
    </row>
    <row r="6" spans="1:7" x14ac:dyDescent="0.3">
      <c r="A6" s="3" t="s">
        <v>195</v>
      </c>
      <c r="B6" s="3"/>
      <c r="C6" s="10">
        <f>'[1]Okt''22'!$D$6</f>
        <v>13241735</v>
      </c>
      <c r="D6" s="10"/>
    </row>
    <row r="7" spans="1:7" x14ac:dyDescent="0.3">
      <c r="A7" s="3" t="s">
        <v>196</v>
      </c>
      <c r="B7" s="3"/>
      <c r="C7" s="3"/>
      <c r="D7" s="14">
        <f>SUM(C5:C6)</f>
        <v>39827078.18</v>
      </c>
    </row>
    <row r="8" spans="1:7" x14ac:dyDescent="0.3">
      <c r="A8" s="3"/>
      <c r="B8" s="3"/>
      <c r="C8" s="3"/>
      <c r="D8" s="3"/>
    </row>
    <row r="9" spans="1:7" x14ac:dyDescent="0.3">
      <c r="A9" s="3" t="s">
        <v>197</v>
      </c>
      <c r="B9" s="3"/>
      <c r="C9" s="3"/>
      <c r="D9" s="13"/>
    </row>
    <row r="10" spans="1:7" x14ac:dyDescent="0.3">
      <c r="A10" s="30" t="s">
        <v>13</v>
      </c>
      <c r="B10" s="31">
        <v>300000</v>
      </c>
      <c r="C10" s="3"/>
      <c r="D10" s="13"/>
      <c r="G10" s="15"/>
    </row>
    <row r="11" spans="1:7" x14ac:dyDescent="0.3">
      <c r="A11" s="30" t="s">
        <v>13</v>
      </c>
      <c r="B11" s="31">
        <v>300000</v>
      </c>
      <c r="C11" s="3"/>
      <c r="D11" s="13"/>
    </row>
    <row r="12" spans="1:7" x14ac:dyDescent="0.3">
      <c r="A12" s="35" t="s">
        <v>13</v>
      </c>
      <c r="B12" s="31">
        <v>50000</v>
      </c>
      <c r="D12" s="13"/>
    </row>
    <row r="13" spans="1:7" x14ac:dyDescent="0.3">
      <c r="A13" s="30" t="s">
        <v>211</v>
      </c>
      <c r="B13" s="31">
        <v>33000</v>
      </c>
      <c r="D13" s="13"/>
    </row>
    <row r="14" spans="1:7" x14ac:dyDescent="0.3">
      <c r="B14" s="4"/>
      <c r="D14" s="13"/>
    </row>
    <row r="15" spans="1:7" x14ac:dyDescent="0.3">
      <c r="B15" s="4"/>
      <c r="D15" s="13"/>
    </row>
    <row r="16" spans="1:7" x14ac:dyDescent="0.3">
      <c r="B16" s="4"/>
      <c r="D16" s="13"/>
      <c r="E16" s="18"/>
    </row>
    <row r="17" spans="1:4" x14ac:dyDescent="0.3">
      <c r="A17" s="5" t="s">
        <v>2</v>
      </c>
      <c r="B17" s="7">
        <f>'[1]Okt''22'!$D$58</f>
        <v>4247</v>
      </c>
      <c r="C17" s="27" t="s">
        <v>3</v>
      </c>
      <c r="D17" s="13"/>
    </row>
    <row r="18" spans="1:4" x14ac:dyDescent="0.3">
      <c r="A18" s="16" t="s">
        <v>4</v>
      </c>
      <c r="B18" s="3"/>
      <c r="C18" s="3"/>
      <c r="D18" s="17">
        <f>SUM(B10:B17)</f>
        <v>687247</v>
      </c>
    </row>
    <row r="19" spans="1:4" x14ac:dyDescent="0.3">
      <c r="A19" s="5" t="s">
        <v>198</v>
      </c>
      <c r="B19" s="3"/>
      <c r="C19" s="3"/>
      <c r="D19" s="18">
        <f>D8+D18</f>
        <v>687247</v>
      </c>
    </row>
    <row r="20" spans="1:4" x14ac:dyDescent="0.3">
      <c r="A20" s="3" t="s">
        <v>210</v>
      </c>
      <c r="B20" s="3"/>
      <c r="C20" s="3"/>
      <c r="D20" s="13"/>
    </row>
    <row r="21" spans="1:4" x14ac:dyDescent="0.3">
      <c r="A21" s="3"/>
      <c r="B21" s="1"/>
      <c r="C21" s="3"/>
      <c r="D21" s="3"/>
    </row>
    <row r="22" spans="1:4" x14ac:dyDescent="0.3">
      <c r="A22" s="30" t="s">
        <v>199</v>
      </c>
      <c r="B22" s="31">
        <v>300000</v>
      </c>
      <c r="D22" s="13"/>
    </row>
    <row r="23" spans="1:4" x14ac:dyDescent="0.3">
      <c r="A23" s="30" t="s">
        <v>200</v>
      </c>
      <c r="B23" s="31">
        <v>300000</v>
      </c>
      <c r="D23" s="13"/>
    </row>
    <row r="24" spans="1:4" x14ac:dyDescent="0.3">
      <c r="A24" s="30" t="s">
        <v>201</v>
      </c>
      <c r="B24" s="31">
        <v>300000</v>
      </c>
      <c r="D24" s="13"/>
    </row>
    <row r="25" spans="1:4" x14ac:dyDescent="0.3">
      <c r="A25" s="30" t="s">
        <v>202</v>
      </c>
      <c r="B25" s="31">
        <v>300000</v>
      </c>
      <c r="D25" s="13"/>
    </row>
    <row r="26" spans="1:4" x14ac:dyDescent="0.3">
      <c r="A26" s="30" t="s">
        <v>203</v>
      </c>
      <c r="B26" s="31">
        <v>300000</v>
      </c>
      <c r="D26" s="13"/>
    </row>
    <row r="27" spans="1:4" x14ac:dyDescent="0.3">
      <c r="A27" s="30" t="s">
        <v>204</v>
      </c>
      <c r="B27" s="31">
        <v>300000</v>
      </c>
      <c r="D27" s="13"/>
    </row>
    <row r="28" spans="1:4" x14ac:dyDescent="0.3">
      <c r="A28" s="30" t="s">
        <v>205</v>
      </c>
      <c r="B28" s="31">
        <v>300000</v>
      </c>
      <c r="D28" s="13"/>
    </row>
    <row r="29" spans="1:4" x14ac:dyDescent="0.3">
      <c r="A29" s="30" t="s">
        <v>206</v>
      </c>
      <c r="B29" s="31">
        <v>300000</v>
      </c>
      <c r="D29" s="13"/>
    </row>
    <row r="30" spans="1:4" x14ac:dyDescent="0.3">
      <c r="A30" s="30" t="s">
        <v>207</v>
      </c>
      <c r="B30" s="31">
        <v>300000</v>
      </c>
      <c r="D30" s="13"/>
    </row>
    <row r="31" spans="1:4" x14ac:dyDescent="0.3">
      <c r="A31" s="30" t="s">
        <v>189</v>
      </c>
      <c r="B31" s="31">
        <v>300000</v>
      </c>
      <c r="D31" s="13"/>
    </row>
    <row r="32" spans="1:4" x14ac:dyDescent="0.3">
      <c r="A32" s="30" t="s">
        <v>208</v>
      </c>
      <c r="B32" s="31">
        <v>300000</v>
      </c>
      <c r="D32" s="13"/>
    </row>
    <row r="33" spans="1:7" x14ac:dyDescent="0.3">
      <c r="A33" s="30" t="s">
        <v>209</v>
      </c>
      <c r="B33" s="31">
        <v>300000</v>
      </c>
      <c r="D33" s="13"/>
    </row>
    <row r="34" spans="1:7" x14ac:dyDescent="0.3">
      <c r="A34" s="3"/>
      <c r="B34" s="1"/>
      <c r="D34" s="13"/>
    </row>
    <row r="35" spans="1:7" x14ac:dyDescent="0.3">
      <c r="A35" s="3"/>
      <c r="B35" s="1"/>
      <c r="D35" s="13"/>
    </row>
    <row r="36" spans="1:7" x14ac:dyDescent="0.3">
      <c r="A36" s="3"/>
      <c r="B36" s="1"/>
      <c r="D36" s="13"/>
    </row>
    <row r="37" spans="1:7" x14ac:dyDescent="0.3">
      <c r="A37" s="3"/>
      <c r="B37" s="1"/>
      <c r="D37" s="13"/>
    </row>
    <row r="38" spans="1:7" x14ac:dyDescent="0.3">
      <c r="A38" s="3" t="s">
        <v>5</v>
      </c>
      <c r="B38" s="8">
        <f>'[1]Okt''22'!$E$57</f>
        <v>91849</v>
      </c>
      <c r="C38" s="19" t="s">
        <v>3</v>
      </c>
      <c r="D38" s="13"/>
    </row>
    <row r="39" spans="1:7" x14ac:dyDescent="0.3">
      <c r="A39" s="16" t="s">
        <v>6</v>
      </c>
      <c r="B39" s="2"/>
      <c r="C39" s="3"/>
      <c r="D39" s="17">
        <f>SUM(B21:B38)</f>
        <v>3691849</v>
      </c>
    </row>
    <row r="40" spans="1:7" x14ac:dyDescent="0.3">
      <c r="A40" s="3"/>
      <c r="B40" s="1"/>
      <c r="C40" s="13"/>
      <c r="D40" s="13"/>
    </row>
    <row r="41" spans="1:7" ht="17.25" thickBot="1" x14ac:dyDescent="0.35">
      <c r="A41" s="11" t="s">
        <v>7</v>
      </c>
      <c r="B41" s="3"/>
      <c r="C41" s="3"/>
      <c r="D41" s="20">
        <f>D7+D19-D39</f>
        <v>36822476.18</v>
      </c>
    </row>
    <row r="42" spans="1:7" ht="17.25" thickTop="1" x14ac:dyDescent="0.3">
      <c r="A42" s="11"/>
      <c r="D42" s="9"/>
      <c r="G42" s="18"/>
    </row>
    <row r="43" spans="1:7" x14ac:dyDescent="0.3">
      <c r="A43" s="3"/>
      <c r="B43" s="6"/>
    </row>
    <row r="44" spans="1:7" x14ac:dyDescent="0.3">
      <c r="A44" s="3" t="s">
        <v>8</v>
      </c>
      <c r="C44" s="3"/>
    </row>
    <row r="45" spans="1:7" x14ac:dyDescent="0.3">
      <c r="A45" s="3"/>
      <c r="C45" s="3"/>
    </row>
    <row r="46" spans="1:7" x14ac:dyDescent="0.3">
      <c r="A46" s="3"/>
      <c r="C46" s="3"/>
    </row>
    <row r="47" spans="1:7" x14ac:dyDescent="0.3">
      <c r="A47" s="3"/>
      <c r="C47" s="3"/>
    </row>
    <row r="48" spans="1:7" x14ac:dyDescent="0.3">
      <c r="A48" s="3" t="s">
        <v>9</v>
      </c>
      <c r="C48" s="3"/>
    </row>
    <row r="51" spans="1:1" x14ac:dyDescent="0.3">
      <c r="A51" s="5" t="s">
        <v>10</v>
      </c>
    </row>
    <row r="52" spans="1:1" x14ac:dyDescent="0.3">
      <c r="A52" s="21" t="s">
        <v>11</v>
      </c>
    </row>
    <row r="53" spans="1:1" x14ac:dyDescent="0.3">
      <c r="A53" s="21" t="s">
        <v>12</v>
      </c>
    </row>
    <row r="55" spans="1:1" x14ac:dyDescent="0.3">
      <c r="A55" s="5" t="s">
        <v>10</v>
      </c>
    </row>
    <row r="56" spans="1:1" x14ac:dyDescent="0.3">
      <c r="A56" s="21" t="s">
        <v>14</v>
      </c>
    </row>
    <row r="57" spans="1:1" x14ac:dyDescent="0.3">
      <c r="A57" s="5" t="s">
        <v>15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47C5D-5916-4CBB-8DDD-05ED4B37D96D}">
  <dimension ref="A1:G57"/>
  <sheetViews>
    <sheetView tabSelected="1" topLeftCell="A31" zoomScaleNormal="100" workbookViewId="0">
      <selection activeCell="I17" sqref="I17"/>
    </sheetView>
  </sheetViews>
  <sheetFormatPr defaultColWidth="9.140625" defaultRowHeight="16.5" x14ac:dyDescent="0.3"/>
  <cols>
    <col min="1" max="1" width="46.85546875" style="5" customWidth="1"/>
    <col min="2" max="2" width="11.7109375" style="5" bestFit="1" customWidth="1"/>
    <col min="3" max="3" width="15" style="5" bestFit="1" customWidth="1"/>
    <col min="4" max="4" width="15.28515625" style="5" customWidth="1"/>
    <col min="5" max="6" width="9.140625" style="5"/>
    <col min="7" max="7" width="10.140625" style="5" bestFit="1" customWidth="1"/>
    <col min="8" max="16384" width="9.140625" style="5"/>
  </cols>
  <sheetData>
    <row r="1" spans="1:7" x14ac:dyDescent="0.3">
      <c r="A1" s="11" t="s">
        <v>0</v>
      </c>
      <c r="B1" s="11"/>
      <c r="C1" s="3"/>
      <c r="D1" s="3"/>
    </row>
    <row r="2" spans="1:7" x14ac:dyDescent="0.3">
      <c r="A2" s="12" t="s">
        <v>212</v>
      </c>
      <c r="B2" s="11"/>
      <c r="C2" s="3"/>
      <c r="D2" s="13"/>
    </row>
    <row r="3" spans="1:7" x14ac:dyDescent="0.3">
      <c r="A3" s="11" t="s">
        <v>1</v>
      </c>
      <c r="B3" s="3"/>
      <c r="C3" s="3"/>
      <c r="D3" s="14"/>
    </row>
    <row r="4" spans="1:7" x14ac:dyDescent="0.3">
      <c r="A4" s="3"/>
      <c r="B4" s="3"/>
      <c r="D4" s="10"/>
    </row>
    <row r="5" spans="1:7" x14ac:dyDescent="0.3">
      <c r="A5" s="3" t="s">
        <v>213</v>
      </c>
      <c r="B5" s="3"/>
      <c r="C5" s="10">
        <f>5905444.92+20686296.26</f>
        <v>26591741.18</v>
      </c>
    </row>
    <row r="6" spans="1:7" x14ac:dyDescent="0.3">
      <c r="A6" s="3" t="s">
        <v>214</v>
      </c>
      <c r="B6" s="3"/>
      <c r="C6" s="10">
        <f>'[1]Nov''22'!$D$6</f>
        <v>10230735</v>
      </c>
      <c r="D6" s="10"/>
    </row>
    <row r="7" spans="1:7" x14ac:dyDescent="0.3">
      <c r="A7" s="3" t="s">
        <v>215</v>
      </c>
      <c r="B7" s="3"/>
      <c r="C7" s="3"/>
      <c r="D7" s="14">
        <f>SUM(C5:C6)</f>
        <v>36822476.18</v>
      </c>
    </row>
    <row r="8" spans="1:7" x14ac:dyDescent="0.3">
      <c r="A8" s="3"/>
      <c r="B8" s="3"/>
      <c r="C8" s="3"/>
      <c r="D8" s="3"/>
    </row>
    <row r="9" spans="1:7" x14ac:dyDescent="0.3">
      <c r="A9" s="3" t="s">
        <v>216</v>
      </c>
      <c r="B9" s="3"/>
      <c r="C9" s="3"/>
      <c r="D9" s="13"/>
    </row>
    <row r="10" spans="1:7" x14ac:dyDescent="0.3">
      <c r="A10" s="30" t="s">
        <v>13</v>
      </c>
      <c r="B10" s="31">
        <v>300000</v>
      </c>
      <c r="C10" s="3"/>
      <c r="D10" s="13"/>
      <c r="G10" s="15"/>
    </row>
    <row r="11" spans="1:7" x14ac:dyDescent="0.3">
      <c r="A11" s="30" t="s">
        <v>13</v>
      </c>
      <c r="B11" s="31">
        <v>300000</v>
      </c>
      <c r="C11" s="3"/>
      <c r="D11" s="13"/>
    </row>
    <row r="12" spans="1:7" x14ac:dyDescent="0.3">
      <c r="A12" s="35" t="s">
        <v>13</v>
      </c>
      <c r="B12" s="31">
        <v>50000</v>
      </c>
      <c r="D12" s="13"/>
    </row>
    <row r="13" spans="1:7" x14ac:dyDescent="0.3">
      <c r="A13" s="30" t="s">
        <v>231</v>
      </c>
      <c r="B13" s="31">
        <v>500000</v>
      </c>
      <c r="D13" s="13"/>
    </row>
    <row r="14" spans="1:7" x14ac:dyDescent="0.3">
      <c r="B14" s="4"/>
      <c r="D14" s="13"/>
    </row>
    <row r="15" spans="1:7" x14ac:dyDescent="0.3">
      <c r="B15" s="4"/>
      <c r="D15" s="13"/>
    </row>
    <row r="16" spans="1:7" x14ac:dyDescent="0.3">
      <c r="B16" s="4"/>
      <c r="D16" s="13"/>
      <c r="E16" s="18"/>
    </row>
    <row r="17" spans="1:4" x14ac:dyDescent="0.3">
      <c r="A17" s="5" t="s">
        <v>2</v>
      </c>
      <c r="B17" s="7">
        <f>'[1]Nov''22'!$D$58</f>
        <v>4471</v>
      </c>
      <c r="C17" s="27" t="s">
        <v>3</v>
      </c>
      <c r="D17" s="13"/>
    </row>
    <row r="18" spans="1:4" x14ac:dyDescent="0.3">
      <c r="A18" s="16" t="s">
        <v>4</v>
      </c>
      <c r="B18" s="3"/>
      <c r="C18" s="3"/>
      <c r="D18" s="17">
        <f>SUM(B10:B17)</f>
        <v>1154471</v>
      </c>
    </row>
    <row r="19" spans="1:4" x14ac:dyDescent="0.3">
      <c r="A19" s="5" t="s">
        <v>217</v>
      </c>
      <c r="B19" s="3"/>
      <c r="C19" s="3"/>
      <c r="D19" s="18">
        <f>D8+D18</f>
        <v>1154471</v>
      </c>
    </row>
    <row r="20" spans="1:4" x14ac:dyDescent="0.3">
      <c r="A20" s="3" t="s">
        <v>218</v>
      </c>
      <c r="B20" s="3"/>
      <c r="C20" s="3"/>
      <c r="D20" s="13"/>
    </row>
    <row r="21" spans="1:4" x14ac:dyDescent="0.3">
      <c r="A21" s="3"/>
      <c r="B21" s="1"/>
      <c r="C21" s="3"/>
      <c r="D21" s="3"/>
    </row>
    <row r="22" spans="1:4" x14ac:dyDescent="0.3">
      <c r="A22" s="30" t="s">
        <v>219</v>
      </c>
      <c r="B22" s="31">
        <v>300000</v>
      </c>
      <c r="D22" s="13"/>
    </row>
    <row r="23" spans="1:4" x14ac:dyDescent="0.3">
      <c r="A23" s="30" t="s">
        <v>220</v>
      </c>
      <c r="B23" s="31">
        <v>300000</v>
      </c>
      <c r="D23" s="13"/>
    </row>
    <row r="24" spans="1:4" x14ac:dyDescent="0.3">
      <c r="A24" s="30" t="s">
        <v>221</v>
      </c>
      <c r="B24" s="31">
        <v>300000</v>
      </c>
      <c r="D24" s="13"/>
    </row>
    <row r="25" spans="1:4" x14ac:dyDescent="0.3">
      <c r="A25" s="30" t="s">
        <v>222</v>
      </c>
      <c r="B25" s="31">
        <v>300000</v>
      </c>
      <c r="D25" s="13"/>
    </row>
    <row r="26" spans="1:4" x14ac:dyDescent="0.3">
      <c r="A26" s="30" t="s">
        <v>223</v>
      </c>
      <c r="B26" s="31">
        <v>300000</v>
      </c>
      <c r="D26" s="13"/>
    </row>
    <row r="27" spans="1:4" x14ac:dyDescent="0.3">
      <c r="A27" s="30" t="s">
        <v>224</v>
      </c>
      <c r="B27" s="31">
        <v>300000</v>
      </c>
      <c r="D27" s="13"/>
    </row>
    <row r="28" spans="1:4" x14ac:dyDescent="0.3">
      <c r="A28" s="30" t="s">
        <v>225</v>
      </c>
      <c r="B28" s="31">
        <v>300000</v>
      </c>
      <c r="D28" s="13"/>
    </row>
    <row r="29" spans="1:4" x14ac:dyDescent="0.3">
      <c r="A29" s="30" t="s">
        <v>226</v>
      </c>
      <c r="B29" s="31">
        <v>300000</v>
      </c>
      <c r="D29" s="13"/>
    </row>
    <row r="30" spans="1:4" x14ac:dyDescent="0.3">
      <c r="A30" s="30" t="s">
        <v>227</v>
      </c>
      <c r="B30" s="31">
        <v>300000</v>
      </c>
      <c r="D30" s="13"/>
    </row>
    <row r="31" spans="1:4" x14ac:dyDescent="0.3">
      <c r="A31" s="30" t="s">
        <v>228</v>
      </c>
      <c r="B31" s="31">
        <v>300000</v>
      </c>
      <c r="D31" s="13"/>
    </row>
    <row r="32" spans="1:4" x14ac:dyDescent="0.3">
      <c r="A32" s="30" t="s">
        <v>229</v>
      </c>
      <c r="B32" s="31">
        <v>300000</v>
      </c>
      <c r="D32" s="13"/>
    </row>
    <row r="33" spans="1:7" x14ac:dyDescent="0.3">
      <c r="A33" s="30" t="s">
        <v>230</v>
      </c>
      <c r="B33" s="31">
        <v>300000</v>
      </c>
      <c r="D33" s="13"/>
    </row>
    <row r="34" spans="1:7" x14ac:dyDescent="0.3">
      <c r="A34" s="3"/>
      <c r="B34" s="1"/>
      <c r="D34" s="13"/>
    </row>
    <row r="35" spans="1:7" x14ac:dyDescent="0.3">
      <c r="A35" s="3"/>
      <c r="B35" s="1"/>
      <c r="D35" s="13"/>
    </row>
    <row r="36" spans="1:7" x14ac:dyDescent="0.3">
      <c r="A36" s="3"/>
      <c r="B36" s="1"/>
      <c r="D36" s="13"/>
    </row>
    <row r="37" spans="1:7" x14ac:dyDescent="0.3">
      <c r="A37" s="3"/>
      <c r="B37" s="1"/>
      <c r="D37" s="13"/>
    </row>
    <row r="38" spans="1:7" x14ac:dyDescent="0.3">
      <c r="A38" s="3" t="s">
        <v>5</v>
      </c>
      <c r="B38" s="8">
        <f>'[1]Nov''22'!$E$57</f>
        <v>91894</v>
      </c>
      <c r="C38" s="19" t="s">
        <v>3</v>
      </c>
      <c r="D38" s="13"/>
    </row>
    <row r="39" spans="1:7" x14ac:dyDescent="0.3">
      <c r="A39" s="16" t="s">
        <v>6</v>
      </c>
      <c r="B39" s="2"/>
      <c r="C39" s="3"/>
      <c r="D39" s="17">
        <f>SUM(B21:B38)</f>
        <v>3691894</v>
      </c>
    </row>
    <row r="40" spans="1:7" x14ac:dyDescent="0.3">
      <c r="A40" s="3"/>
      <c r="B40" s="1"/>
      <c r="C40" s="13"/>
      <c r="D40" s="13"/>
    </row>
    <row r="41" spans="1:7" ht="17.25" thickBot="1" x14ac:dyDescent="0.35">
      <c r="A41" s="11" t="s">
        <v>7</v>
      </c>
      <c r="B41" s="3"/>
      <c r="C41" s="3"/>
      <c r="D41" s="20">
        <f>D7+D19-D39</f>
        <v>34285053.18</v>
      </c>
    </row>
    <row r="42" spans="1:7" ht="17.25" thickTop="1" x14ac:dyDescent="0.3">
      <c r="A42" s="11"/>
      <c r="D42" s="9"/>
      <c r="G42" s="18"/>
    </row>
    <row r="43" spans="1:7" x14ac:dyDescent="0.3">
      <c r="A43" s="3"/>
      <c r="B43" s="6"/>
    </row>
    <row r="44" spans="1:7" x14ac:dyDescent="0.3">
      <c r="A44" s="3" t="s">
        <v>8</v>
      </c>
      <c r="C44" s="3"/>
    </row>
    <row r="45" spans="1:7" x14ac:dyDescent="0.3">
      <c r="A45" s="3"/>
      <c r="C45" s="3"/>
    </row>
    <row r="46" spans="1:7" x14ac:dyDescent="0.3">
      <c r="A46" s="3"/>
      <c r="C46" s="3"/>
    </row>
    <row r="47" spans="1:7" x14ac:dyDescent="0.3">
      <c r="A47" s="3"/>
      <c r="C47" s="3"/>
    </row>
    <row r="48" spans="1:7" x14ac:dyDescent="0.3">
      <c r="A48" s="3" t="s">
        <v>9</v>
      </c>
      <c r="C48" s="3"/>
    </row>
    <row r="51" spans="1:1" x14ac:dyDescent="0.3">
      <c r="A51" s="5" t="s">
        <v>10</v>
      </c>
    </row>
    <row r="52" spans="1:1" x14ac:dyDescent="0.3">
      <c r="A52" s="21" t="s">
        <v>11</v>
      </c>
    </row>
    <row r="53" spans="1:1" x14ac:dyDescent="0.3">
      <c r="A53" s="21" t="s">
        <v>12</v>
      </c>
    </row>
    <row r="55" spans="1:1" x14ac:dyDescent="0.3">
      <c r="A55" s="5" t="s">
        <v>10</v>
      </c>
    </row>
    <row r="56" spans="1:1" x14ac:dyDescent="0.3">
      <c r="A56" s="21" t="s">
        <v>14</v>
      </c>
    </row>
    <row r="57" spans="1:1" x14ac:dyDescent="0.3">
      <c r="A57" s="5" t="s">
        <v>15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6"/>
  <sheetViews>
    <sheetView topLeftCell="A46" zoomScaleNormal="100" workbookViewId="0">
      <selection activeCell="E13" sqref="E13"/>
    </sheetView>
  </sheetViews>
  <sheetFormatPr defaultColWidth="9.140625" defaultRowHeight="16.5" x14ac:dyDescent="0.3"/>
  <cols>
    <col min="1" max="1" width="46.85546875" style="5" customWidth="1"/>
    <col min="2" max="2" width="11.7109375" style="5" bestFit="1" customWidth="1"/>
    <col min="3" max="3" width="15" style="5" bestFit="1" customWidth="1"/>
    <col min="4" max="4" width="15.28515625" style="5" customWidth="1"/>
    <col min="5" max="6" width="9.140625" style="5"/>
    <col min="7" max="7" width="10.140625" style="5" bestFit="1" customWidth="1"/>
    <col min="8" max="16384" width="9.140625" style="5"/>
  </cols>
  <sheetData>
    <row r="1" spans="1:7" x14ac:dyDescent="0.3">
      <c r="A1" s="11" t="s">
        <v>0</v>
      </c>
      <c r="B1" s="11"/>
      <c r="C1" s="3"/>
      <c r="D1" s="3"/>
    </row>
    <row r="2" spans="1:7" x14ac:dyDescent="0.3">
      <c r="A2" s="12" t="s">
        <v>36</v>
      </c>
      <c r="B2" s="11"/>
      <c r="C2" s="3"/>
      <c r="D2" s="13"/>
    </row>
    <row r="3" spans="1:7" x14ac:dyDescent="0.3">
      <c r="A3" s="11" t="s">
        <v>1</v>
      </c>
      <c r="B3" s="3"/>
      <c r="C3" s="3"/>
      <c r="D3" s="14"/>
    </row>
    <row r="4" spans="1:7" x14ac:dyDescent="0.3">
      <c r="A4" s="3"/>
      <c r="B4" s="3"/>
      <c r="D4" s="10"/>
    </row>
    <row r="5" spans="1:7" x14ac:dyDescent="0.3">
      <c r="A5" s="3" t="s">
        <v>37</v>
      </c>
      <c r="B5" s="3"/>
      <c r="C5" s="10">
        <f>27789444.92+26246065.26</f>
        <v>54035510.180000007</v>
      </c>
    </row>
    <row r="6" spans="1:7" x14ac:dyDescent="0.3">
      <c r="A6" s="3" t="s">
        <v>38</v>
      </c>
      <c r="B6" s="3"/>
      <c r="C6" s="10">
        <f>'[1]Feb''22'!$D$6</f>
        <v>1299235</v>
      </c>
      <c r="D6" s="10"/>
    </row>
    <row r="7" spans="1:7" x14ac:dyDescent="0.3">
      <c r="A7" s="3" t="s">
        <v>39</v>
      </c>
      <c r="B7" s="3"/>
      <c r="C7" s="3"/>
      <c r="D7" s="14">
        <f>SUM(C5:C6)</f>
        <v>55334745.180000007</v>
      </c>
    </row>
    <row r="8" spans="1:7" x14ac:dyDescent="0.3">
      <c r="A8" s="3"/>
      <c r="B8" s="3"/>
      <c r="C8" s="3"/>
      <c r="D8" s="3"/>
    </row>
    <row r="9" spans="1:7" x14ac:dyDescent="0.3">
      <c r="A9" s="3" t="s">
        <v>40</v>
      </c>
      <c r="B9" s="3"/>
      <c r="C9" s="3"/>
      <c r="D9" s="13"/>
    </row>
    <row r="10" spans="1:7" x14ac:dyDescent="0.3">
      <c r="A10" s="28" t="s">
        <v>13</v>
      </c>
      <c r="B10" s="25">
        <v>300000</v>
      </c>
      <c r="C10" s="3"/>
      <c r="D10" s="13"/>
      <c r="G10" s="15"/>
    </row>
    <row r="11" spans="1:7" x14ac:dyDescent="0.3">
      <c r="A11" s="22" t="s">
        <v>13</v>
      </c>
      <c r="B11" s="26">
        <v>300000</v>
      </c>
      <c r="C11" s="3"/>
      <c r="D11" s="13"/>
    </row>
    <row r="12" spans="1:7" x14ac:dyDescent="0.3">
      <c r="A12" s="23" t="s">
        <v>13</v>
      </c>
      <c r="B12" s="26">
        <v>50000</v>
      </c>
      <c r="D12" s="13"/>
    </row>
    <row r="13" spans="1:7" x14ac:dyDescent="0.3">
      <c r="A13" s="29" t="s">
        <v>55</v>
      </c>
      <c r="B13" s="24">
        <v>2000000</v>
      </c>
      <c r="D13" s="13"/>
    </row>
    <row r="14" spans="1:7" x14ac:dyDescent="0.3">
      <c r="B14" s="4"/>
      <c r="D14" s="13"/>
    </row>
    <row r="15" spans="1:7" x14ac:dyDescent="0.3">
      <c r="B15" s="4"/>
      <c r="D15" s="13"/>
      <c r="E15" s="18"/>
    </row>
    <row r="16" spans="1:7" x14ac:dyDescent="0.3">
      <c r="A16" s="5" t="s">
        <v>2</v>
      </c>
      <c r="B16" s="7">
        <f>'[1]Feb''22'!$D$60</f>
        <v>5573</v>
      </c>
      <c r="C16" s="27" t="s">
        <v>3</v>
      </c>
      <c r="D16" s="13"/>
    </row>
    <row r="17" spans="1:4" x14ac:dyDescent="0.3">
      <c r="A17" s="16" t="s">
        <v>4</v>
      </c>
      <c r="B17" s="3"/>
      <c r="C17" s="3"/>
      <c r="D17" s="17">
        <f>SUM(B10:B16)</f>
        <v>2655573</v>
      </c>
    </row>
    <row r="18" spans="1:4" x14ac:dyDescent="0.3">
      <c r="A18" s="5" t="s">
        <v>41</v>
      </c>
      <c r="B18" s="3"/>
      <c r="C18" s="3"/>
      <c r="D18" s="18">
        <f>D8+D17</f>
        <v>2655573</v>
      </c>
    </row>
    <row r="19" spans="1:4" x14ac:dyDescent="0.3">
      <c r="A19" s="3" t="s">
        <v>42</v>
      </c>
      <c r="B19" s="3"/>
      <c r="C19" s="3"/>
      <c r="D19" s="13"/>
    </row>
    <row r="20" spans="1:4" x14ac:dyDescent="0.3">
      <c r="A20" s="3"/>
      <c r="B20" s="1"/>
      <c r="C20" s="3"/>
      <c r="D20" s="3"/>
    </row>
    <row r="21" spans="1:4" x14ac:dyDescent="0.3">
      <c r="A21" s="30" t="s">
        <v>43</v>
      </c>
      <c r="B21" s="31">
        <v>300000</v>
      </c>
      <c r="D21" s="13"/>
    </row>
    <row r="22" spans="1:4" x14ac:dyDescent="0.3">
      <c r="A22" s="30" t="s">
        <v>44</v>
      </c>
      <c r="B22" s="31">
        <v>300000</v>
      </c>
      <c r="D22" s="13"/>
    </row>
    <row r="23" spans="1:4" x14ac:dyDescent="0.3">
      <c r="A23" s="30" t="s">
        <v>45</v>
      </c>
      <c r="B23" s="31">
        <v>300000</v>
      </c>
      <c r="D23" s="13"/>
    </row>
    <row r="24" spans="1:4" x14ac:dyDescent="0.3">
      <c r="A24" s="30" t="s">
        <v>46</v>
      </c>
      <c r="B24" s="31">
        <v>300000</v>
      </c>
      <c r="D24" s="13"/>
    </row>
    <row r="25" spans="1:4" x14ac:dyDescent="0.3">
      <c r="A25" s="30" t="s">
        <v>47</v>
      </c>
      <c r="B25" s="31">
        <v>300000</v>
      </c>
      <c r="D25" s="13"/>
    </row>
    <row r="26" spans="1:4" x14ac:dyDescent="0.3">
      <c r="A26" s="30" t="s">
        <v>48</v>
      </c>
      <c r="B26" s="31">
        <v>300000</v>
      </c>
      <c r="D26" s="13"/>
    </row>
    <row r="27" spans="1:4" x14ac:dyDescent="0.3">
      <c r="A27" s="30" t="s">
        <v>49</v>
      </c>
      <c r="B27" s="31">
        <v>300000</v>
      </c>
      <c r="D27" s="13"/>
    </row>
    <row r="28" spans="1:4" x14ac:dyDescent="0.3">
      <c r="A28" s="30" t="s">
        <v>50</v>
      </c>
      <c r="B28" s="31">
        <v>300000</v>
      </c>
      <c r="D28" s="13"/>
    </row>
    <row r="29" spans="1:4" x14ac:dyDescent="0.3">
      <c r="A29" s="30" t="s">
        <v>51</v>
      </c>
      <c r="B29" s="31">
        <v>300000</v>
      </c>
      <c r="D29" s="13"/>
    </row>
    <row r="30" spans="1:4" x14ac:dyDescent="0.3">
      <c r="A30" s="30" t="s">
        <v>52</v>
      </c>
      <c r="B30" s="31">
        <v>300000</v>
      </c>
      <c r="D30" s="13"/>
    </row>
    <row r="31" spans="1:4" x14ac:dyDescent="0.3">
      <c r="A31" s="30" t="s">
        <v>53</v>
      </c>
      <c r="B31" s="31">
        <v>300000</v>
      </c>
      <c r="D31" s="13"/>
    </row>
    <row r="32" spans="1:4" x14ac:dyDescent="0.3">
      <c r="A32" s="30" t="s">
        <v>54</v>
      </c>
      <c r="B32" s="31">
        <v>300000</v>
      </c>
      <c r="D32" s="13"/>
    </row>
    <row r="33" spans="1:7" x14ac:dyDescent="0.3">
      <c r="A33" s="3"/>
      <c r="B33" s="1"/>
      <c r="D33" s="13"/>
    </row>
    <row r="34" spans="1:7" x14ac:dyDescent="0.3">
      <c r="A34" s="3"/>
      <c r="B34" s="1"/>
      <c r="D34" s="13"/>
    </row>
    <row r="35" spans="1:7" x14ac:dyDescent="0.3">
      <c r="A35" s="3"/>
      <c r="B35" s="1"/>
      <c r="D35" s="13"/>
    </row>
    <row r="36" spans="1:7" x14ac:dyDescent="0.3">
      <c r="A36" s="3"/>
      <c r="B36" s="1"/>
      <c r="D36" s="13"/>
    </row>
    <row r="37" spans="1:7" x14ac:dyDescent="0.3">
      <c r="A37" s="3" t="s">
        <v>5</v>
      </c>
      <c r="B37" s="8">
        <f>'[1]Feb''22'!$E$59</f>
        <v>94615</v>
      </c>
      <c r="C37" s="19" t="s">
        <v>3</v>
      </c>
      <c r="D37" s="13"/>
    </row>
    <row r="38" spans="1:7" x14ac:dyDescent="0.3">
      <c r="A38" s="16" t="s">
        <v>6</v>
      </c>
      <c r="B38" s="2"/>
      <c r="C38" s="3"/>
      <c r="D38" s="17">
        <f>SUM(B20:B37)</f>
        <v>3694615</v>
      </c>
    </row>
    <row r="39" spans="1:7" x14ac:dyDescent="0.3">
      <c r="A39" s="3"/>
      <c r="B39" s="1"/>
      <c r="C39" s="13"/>
      <c r="D39" s="13"/>
    </row>
    <row r="40" spans="1:7" ht="17.25" thickBot="1" x14ac:dyDescent="0.35">
      <c r="A40" s="11" t="s">
        <v>7</v>
      </c>
      <c r="B40" s="3"/>
      <c r="C40" s="3"/>
      <c r="D40" s="20">
        <f>D7+D18-D38</f>
        <v>54295703.180000007</v>
      </c>
    </row>
    <row r="41" spans="1:7" ht="17.25" thickTop="1" x14ac:dyDescent="0.3">
      <c r="A41" s="11"/>
      <c r="D41" s="9"/>
      <c r="G41" s="18"/>
    </row>
    <row r="42" spans="1:7" x14ac:dyDescent="0.3">
      <c r="A42" s="3"/>
      <c r="B42" s="6"/>
    </row>
    <row r="43" spans="1:7" x14ac:dyDescent="0.3">
      <c r="A43" s="3" t="s">
        <v>8</v>
      </c>
      <c r="C43" s="3"/>
    </row>
    <row r="44" spans="1:7" x14ac:dyDescent="0.3">
      <c r="A44" s="3"/>
      <c r="C44" s="3"/>
    </row>
    <row r="45" spans="1:7" x14ac:dyDescent="0.3">
      <c r="A45" s="3"/>
      <c r="C45" s="3"/>
    </row>
    <row r="46" spans="1:7" x14ac:dyDescent="0.3">
      <c r="A46" s="3"/>
      <c r="C46" s="3"/>
    </row>
    <row r="47" spans="1:7" x14ac:dyDescent="0.3">
      <c r="A47" s="3" t="s">
        <v>9</v>
      </c>
      <c r="C47" s="3"/>
    </row>
    <row r="50" spans="1:1" x14ac:dyDescent="0.3">
      <c r="A50" s="5" t="s">
        <v>10</v>
      </c>
    </row>
    <row r="51" spans="1:1" x14ac:dyDescent="0.3">
      <c r="A51" s="21" t="s">
        <v>11</v>
      </c>
    </row>
    <row r="52" spans="1:1" x14ac:dyDescent="0.3">
      <c r="A52" s="21" t="s">
        <v>12</v>
      </c>
    </row>
    <row r="54" spans="1:1" x14ac:dyDescent="0.3">
      <c r="A54" s="5" t="s">
        <v>10</v>
      </c>
    </row>
    <row r="55" spans="1:1" x14ac:dyDescent="0.3">
      <c r="A55" s="21" t="s">
        <v>14</v>
      </c>
    </row>
    <row r="56" spans="1:1" x14ac:dyDescent="0.3">
      <c r="A56" s="5" t="s">
        <v>15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57"/>
  <sheetViews>
    <sheetView topLeftCell="A19" zoomScaleNormal="100" workbookViewId="0">
      <selection activeCell="D26" sqref="D26"/>
    </sheetView>
  </sheetViews>
  <sheetFormatPr defaultColWidth="9.140625" defaultRowHeight="16.5" x14ac:dyDescent="0.3"/>
  <cols>
    <col min="1" max="1" width="46.85546875" style="5" customWidth="1"/>
    <col min="2" max="2" width="11.7109375" style="5" bestFit="1" customWidth="1"/>
    <col min="3" max="3" width="15" style="5" bestFit="1" customWidth="1"/>
    <col min="4" max="4" width="15.28515625" style="5" customWidth="1"/>
    <col min="5" max="6" width="9.140625" style="5"/>
    <col min="7" max="7" width="10.140625" style="5" bestFit="1" customWidth="1"/>
    <col min="8" max="16384" width="9.140625" style="5"/>
  </cols>
  <sheetData>
    <row r="1" spans="1:7" x14ac:dyDescent="0.3">
      <c r="A1" s="11" t="s">
        <v>0</v>
      </c>
      <c r="B1" s="11"/>
      <c r="C1" s="3"/>
      <c r="D1" s="3"/>
    </row>
    <row r="2" spans="1:7" x14ac:dyDescent="0.3">
      <c r="A2" s="12" t="s">
        <v>56</v>
      </c>
      <c r="B2" s="11"/>
      <c r="C2" s="3"/>
      <c r="D2" s="13"/>
    </row>
    <row r="3" spans="1:7" x14ac:dyDescent="0.3">
      <c r="A3" s="11" t="s">
        <v>1</v>
      </c>
      <c r="B3" s="3"/>
      <c r="C3" s="3"/>
      <c r="D3" s="14"/>
    </row>
    <row r="4" spans="1:7" x14ac:dyDescent="0.3">
      <c r="A4" s="3"/>
      <c r="B4" s="3"/>
      <c r="D4" s="10"/>
    </row>
    <row r="5" spans="1:7" x14ac:dyDescent="0.3">
      <c r="A5" s="3" t="s">
        <v>57</v>
      </c>
      <c r="B5" s="3"/>
      <c r="C5" s="10">
        <f>16952444.92+28250523.26</f>
        <v>45202968.180000007</v>
      </c>
    </row>
    <row r="6" spans="1:7" x14ac:dyDescent="0.3">
      <c r="A6" s="3" t="s">
        <v>58</v>
      </c>
      <c r="B6" s="3"/>
      <c r="C6" s="10">
        <f>'[1]Mar''22'!$D$6</f>
        <v>9092735</v>
      </c>
      <c r="D6" s="10"/>
    </row>
    <row r="7" spans="1:7" x14ac:dyDescent="0.3">
      <c r="A7" s="3" t="s">
        <v>59</v>
      </c>
      <c r="B7" s="3"/>
      <c r="C7" s="3"/>
      <c r="D7" s="14">
        <f>SUM(C5:C6)</f>
        <v>54295703.180000007</v>
      </c>
    </row>
    <row r="8" spans="1:7" x14ac:dyDescent="0.3">
      <c r="A8" s="3"/>
      <c r="B8" s="3"/>
      <c r="C8" s="3"/>
      <c r="D8" s="3"/>
    </row>
    <row r="9" spans="1:7" x14ac:dyDescent="0.3">
      <c r="A9" s="3" t="s">
        <v>60</v>
      </c>
      <c r="B9" s="3"/>
      <c r="C9" s="3"/>
      <c r="D9" s="13"/>
    </row>
    <row r="10" spans="1:7" x14ac:dyDescent="0.3">
      <c r="A10" s="28" t="s">
        <v>13</v>
      </c>
      <c r="B10" s="32">
        <v>300000</v>
      </c>
      <c r="C10" s="3"/>
      <c r="D10" s="13"/>
      <c r="G10" s="15"/>
    </row>
    <row r="11" spans="1:7" x14ac:dyDescent="0.3">
      <c r="A11" s="22" t="s">
        <v>13</v>
      </c>
      <c r="B11" s="33">
        <v>300000</v>
      </c>
      <c r="C11" s="3"/>
      <c r="D11" s="13"/>
    </row>
    <row r="12" spans="1:7" x14ac:dyDescent="0.3">
      <c r="A12" s="23" t="s">
        <v>13</v>
      </c>
      <c r="B12" s="33">
        <v>50000</v>
      </c>
      <c r="D12" s="13"/>
    </row>
    <row r="13" spans="1:7" x14ac:dyDescent="0.3">
      <c r="A13" s="22" t="s">
        <v>75</v>
      </c>
      <c r="B13" s="33">
        <v>100000</v>
      </c>
      <c r="D13" s="13"/>
    </row>
    <row r="14" spans="1:7" x14ac:dyDescent="0.3">
      <c r="A14" s="34" t="s">
        <v>76</v>
      </c>
      <c r="B14" s="24">
        <v>100000</v>
      </c>
      <c r="D14" s="13"/>
    </row>
    <row r="15" spans="1:7" x14ac:dyDescent="0.3">
      <c r="B15" s="4"/>
      <c r="D15" s="13"/>
    </row>
    <row r="16" spans="1:7" x14ac:dyDescent="0.3">
      <c r="B16" s="4"/>
      <c r="D16" s="13"/>
      <c r="E16" s="18"/>
    </row>
    <row r="17" spans="1:4" x14ac:dyDescent="0.3">
      <c r="A17" s="5" t="s">
        <v>2</v>
      </c>
      <c r="B17" s="7">
        <f>'[1]Mar''22'!$D$60</f>
        <v>5408</v>
      </c>
      <c r="C17" s="27" t="s">
        <v>3</v>
      </c>
      <c r="D17" s="13"/>
    </row>
    <row r="18" spans="1:4" x14ac:dyDescent="0.3">
      <c r="A18" s="16" t="s">
        <v>4</v>
      </c>
      <c r="B18" s="3"/>
      <c r="C18" s="3"/>
      <c r="D18" s="17">
        <f>SUM(B10:B17)</f>
        <v>855408</v>
      </c>
    </row>
    <row r="19" spans="1:4" x14ac:dyDescent="0.3">
      <c r="A19" s="5" t="s">
        <v>61</v>
      </c>
      <c r="B19" s="3"/>
      <c r="C19" s="3"/>
      <c r="D19" s="18">
        <f>D8+D18</f>
        <v>855408</v>
      </c>
    </row>
    <row r="20" spans="1:4" x14ac:dyDescent="0.3">
      <c r="A20" s="3" t="s">
        <v>62</v>
      </c>
      <c r="B20" s="3"/>
      <c r="C20" s="3"/>
      <c r="D20" s="13"/>
    </row>
    <row r="21" spans="1:4" x14ac:dyDescent="0.3">
      <c r="A21" s="3"/>
      <c r="B21" s="1"/>
      <c r="C21" s="3"/>
      <c r="D21" s="3"/>
    </row>
    <row r="22" spans="1:4" x14ac:dyDescent="0.3">
      <c r="A22" s="30" t="s">
        <v>63</v>
      </c>
      <c r="B22" s="31">
        <v>300000</v>
      </c>
      <c r="D22" s="13"/>
    </row>
    <row r="23" spans="1:4" x14ac:dyDescent="0.3">
      <c r="A23" s="30" t="s">
        <v>64</v>
      </c>
      <c r="B23" s="31">
        <v>300000</v>
      </c>
      <c r="D23" s="13"/>
    </row>
    <row r="24" spans="1:4" x14ac:dyDescent="0.3">
      <c r="A24" s="30" t="s">
        <v>65</v>
      </c>
      <c r="B24" s="31">
        <v>300000</v>
      </c>
      <c r="D24" s="13"/>
    </row>
    <row r="25" spans="1:4" x14ac:dyDescent="0.3">
      <c r="A25" s="30" t="s">
        <v>66</v>
      </c>
      <c r="B25" s="31">
        <v>300000</v>
      </c>
      <c r="D25" s="13"/>
    </row>
    <row r="26" spans="1:4" x14ac:dyDescent="0.3">
      <c r="A26" s="30" t="s">
        <v>67</v>
      </c>
      <c r="B26" s="31">
        <v>300000</v>
      </c>
      <c r="D26" s="13"/>
    </row>
    <row r="27" spans="1:4" x14ac:dyDescent="0.3">
      <c r="A27" s="30" t="s">
        <v>68</v>
      </c>
      <c r="B27" s="31">
        <v>300000</v>
      </c>
      <c r="D27" s="13"/>
    </row>
    <row r="28" spans="1:4" x14ac:dyDescent="0.3">
      <c r="A28" s="30" t="s">
        <v>69</v>
      </c>
      <c r="B28" s="31">
        <v>300000</v>
      </c>
      <c r="D28" s="13"/>
    </row>
    <row r="29" spans="1:4" x14ac:dyDescent="0.3">
      <c r="A29" s="30" t="s">
        <v>70</v>
      </c>
      <c r="B29" s="31">
        <v>300000</v>
      </c>
      <c r="D29" s="13"/>
    </row>
    <row r="30" spans="1:4" x14ac:dyDescent="0.3">
      <c r="A30" s="30" t="s">
        <v>71</v>
      </c>
      <c r="B30" s="31">
        <v>300000</v>
      </c>
      <c r="D30" s="13"/>
    </row>
    <row r="31" spans="1:4" x14ac:dyDescent="0.3">
      <c r="A31" s="30" t="s">
        <v>72</v>
      </c>
      <c r="B31" s="31">
        <v>300000</v>
      </c>
      <c r="D31" s="13"/>
    </row>
    <row r="32" spans="1:4" x14ac:dyDescent="0.3">
      <c r="A32" s="30" t="s">
        <v>73</v>
      </c>
      <c r="B32" s="31">
        <v>300000</v>
      </c>
      <c r="D32" s="13"/>
    </row>
    <row r="33" spans="1:7" x14ac:dyDescent="0.3">
      <c r="A33" s="30" t="s">
        <v>74</v>
      </c>
      <c r="B33" s="31">
        <v>300000</v>
      </c>
      <c r="D33" s="13"/>
    </row>
    <row r="34" spans="1:7" x14ac:dyDescent="0.3">
      <c r="A34" s="3"/>
      <c r="B34" s="1"/>
      <c r="D34" s="13"/>
    </row>
    <row r="35" spans="1:7" x14ac:dyDescent="0.3">
      <c r="A35" s="3"/>
      <c r="B35" s="1"/>
      <c r="D35" s="13"/>
    </row>
    <row r="36" spans="1:7" x14ac:dyDescent="0.3">
      <c r="A36" s="3"/>
      <c r="B36" s="1"/>
      <c r="D36" s="13"/>
    </row>
    <row r="37" spans="1:7" x14ac:dyDescent="0.3">
      <c r="A37" s="3"/>
      <c r="B37" s="1"/>
      <c r="D37" s="13"/>
    </row>
    <row r="38" spans="1:7" x14ac:dyDescent="0.3">
      <c r="A38" s="3" t="s">
        <v>5</v>
      </c>
      <c r="B38" s="8">
        <f>'[1]Mar''22'!$E$59</f>
        <v>92082</v>
      </c>
      <c r="C38" s="19" t="s">
        <v>3</v>
      </c>
      <c r="D38" s="13"/>
    </row>
    <row r="39" spans="1:7" x14ac:dyDescent="0.3">
      <c r="A39" s="16" t="s">
        <v>6</v>
      </c>
      <c r="B39" s="2"/>
      <c r="C39" s="3"/>
      <c r="D39" s="17">
        <f>SUM(B21:B38)</f>
        <v>3692082</v>
      </c>
    </row>
    <row r="40" spans="1:7" x14ac:dyDescent="0.3">
      <c r="A40" s="3"/>
      <c r="B40" s="1"/>
      <c r="C40" s="13"/>
      <c r="D40" s="13"/>
    </row>
    <row r="41" spans="1:7" ht="17.25" thickBot="1" x14ac:dyDescent="0.35">
      <c r="A41" s="11" t="s">
        <v>7</v>
      </c>
      <c r="B41" s="3"/>
      <c r="C41" s="3"/>
      <c r="D41" s="20">
        <f>D7+D19-D39</f>
        <v>51459029.180000007</v>
      </c>
    </row>
    <row r="42" spans="1:7" ht="17.25" thickTop="1" x14ac:dyDescent="0.3">
      <c r="A42" s="11"/>
      <c r="D42" s="9"/>
      <c r="G42" s="18"/>
    </row>
    <row r="43" spans="1:7" x14ac:dyDescent="0.3">
      <c r="A43" s="3"/>
      <c r="B43" s="6"/>
    </row>
    <row r="44" spans="1:7" x14ac:dyDescent="0.3">
      <c r="A44" s="3" t="s">
        <v>8</v>
      </c>
      <c r="C44" s="3"/>
    </row>
    <row r="45" spans="1:7" x14ac:dyDescent="0.3">
      <c r="A45" s="3"/>
      <c r="C45" s="3"/>
    </row>
    <row r="46" spans="1:7" x14ac:dyDescent="0.3">
      <c r="A46" s="3"/>
      <c r="C46" s="3"/>
    </row>
    <row r="47" spans="1:7" x14ac:dyDescent="0.3">
      <c r="A47" s="3"/>
      <c r="C47" s="3"/>
    </row>
    <row r="48" spans="1:7" x14ac:dyDescent="0.3">
      <c r="A48" s="3" t="s">
        <v>9</v>
      </c>
      <c r="C48" s="3"/>
    </row>
    <row r="51" spans="1:1" x14ac:dyDescent="0.3">
      <c r="A51" s="5" t="s">
        <v>10</v>
      </c>
    </row>
    <row r="52" spans="1:1" x14ac:dyDescent="0.3">
      <c r="A52" s="21" t="s">
        <v>11</v>
      </c>
    </row>
    <row r="53" spans="1:1" x14ac:dyDescent="0.3">
      <c r="A53" s="21" t="s">
        <v>12</v>
      </c>
    </row>
    <row r="55" spans="1:1" x14ac:dyDescent="0.3">
      <c r="A55" s="5" t="s">
        <v>10</v>
      </c>
    </row>
    <row r="56" spans="1:1" x14ac:dyDescent="0.3">
      <c r="A56" s="21" t="s">
        <v>14</v>
      </c>
    </row>
    <row r="57" spans="1:1" x14ac:dyDescent="0.3">
      <c r="A57" s="5" t="s">
        <v>15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57"/>
  <sheetViews>
    <sheetView zoomScaleNormal="100" workbookViewId="0">
      <selection activeCell="C7" sqref="C7"/>
    </sheetView>
  </sheetViews>
  <sheetFormatPr defaultColWidth="9.140625" defaultRowHeight="16.5" x14ac:dyDescent="0.3"/>
  <cols>
    <col min="1" max="1" width="46.85546875" style="5" customWidth="1"/>
    <col min="2" max="2" width="11.7109375" style="5" bestFit="1" customWidth="1"/>
    <col min="3" max="3" width="15" style="5" bestFit="1" customWidth="1"/>
    <col min="4" max="4" width="15.28515625" style="5" customWidth="1"/>
    <col min="5" max="6" width="9.140625" style="5"/>
    <col min="7" max="7" width="10.140625" style="5" bestFit="1" customWidth="1"/>
    <col min="8" max="16384" width="9.140625" style="5"/>
  </cols>
  <sheetData>
    <row r="1" spans="1:7" x14ac:dyDescent="0.3">
      <c r="A1" s="11" t="s">
        <v>0</v>
      </c>
      <c r="B1" s="11"/>
      <c r="C1" s="3"/>
      <c r="D1" s="3"/>
    </row>
    <row r="2" spans="1:7" x14ac:dyDescent="0.3">
      <c r="A2" s="12" t="s">
        <v>77</v>
      </c>
      <c r="B2" s="11"/>
      <c r="C2" s="3"/>
      <c r="D2" s="13"/>
    </row>
    <row r="3" spans="1:7" x14ac:dyDescent="0.3">
      <c r="A3" s="11" t="s">
        <v>1</v>
      </c>
      <c r="B3" s="3"/>
      <c r="C3" s="3"/>
      <c r="D3" s="14"/>
    </row>
    <row r="4" spans="1:7" x14ac:dyDescent="0.3">
      <c r="A4" s="3"/>
      <c r="B4" s="3"/>
      <c r="D4" s="10"/>
    </row>
    <row r="5" spans="1:7" x14ac:dyDescent="0.3">
      <c r="A5" s="3" t="s">
        <v>78</v>
      </c>
      <c r="B5" s="3"/>
      <c r="C5" s="10">
        <f>28454849.26+16922444.96</f>
        <v>45377294.219999999</v>
      </c>
    </row>
    <row r="6" spans="1:7" x14ac:dyDescent="0.3">
      <c r="A6" s="3" t="s">
        <v>79</v>
      </c>
      <c r="B6" s="3"/>
      <c r="C6" s="10">
        <f>'[1]Apr''22'!$D$6</f>
        <v>6081735</v>
      </c>
      <c r="D6" s="10"/>
    </row>
    <row r="7" spans="1:7" x14ac:dyDescent="0.3">
      <c r="A7" s="3" t="s">
        <v>80</v>
      </c>
      <c r="B7" s="3"/>
      <c r="C7" s="3"/>
      <c r="D7" s="14">
        <f>SUM(C5:C6)</f>
        <v>51459029.219999999</v>
      </c>
    </row>
    <row r="8" spans="1:7" x14ac:dyDescent="0.3">
      <c r="A8" s="3"/>
      <c r="B8" s="3"/>
      <c r="C8" s="3"/>
      <c r="D8" s="3"/>
    </row>
    <row r="9" spans="1:7" x14ac:dyDescent="0.3">
      <c r="A9" s="3" t="s">
        <v>81</v>
      </c>
      <c r="B9" s="3"/>
      <c r="C9" s="3"/>
      <c r="D9" s="13"/>
    </row>
    <row r="10" spans="1:7" x14ac:dyDescent="0.3">
      <c r="A10" s="28" t="s">
        <v>13</v>
      </c>
      <c r="B10" s="32">
        <v>300000</v>
      </c>
      <c r="C10" s="3"/>
      <c r="D10" s="13"/>
      <c r="G10" s="15"/>
    </row>
    <row r="11" spans="1:7" x14ac:dyDescent="0.3">
      <c r="A11" s="22" t="s">
        <v>13</v>
      </c>
      <c r="B11" s="33">
        <v>300000</v>
      </c>
      <c r="C11" s="3"/>
      <c r="D11" s="13"/>
    </row>
    <row r="12" spans="1:7" x14ac:dyDescent="0.3">
      <c r="A12" s="23" t="s">
        <v>13</v>
      </c>
      <c r="B12" s="33">
        <v>50000</v>
      </c>
      <c r="D12" s="13"/>
    </row>
    <row r="13" spans="1:7" x14ac:dyDescent="0.3">
      <c r="A13" s="22" t="s">
        <v>28</v>
      </c>
      <c r="B13" s="33">
        <v>1000000</v>
      </c>
      <c r="D13" s="13"/>
    </row>
    <row r="14" spans="1:7" x14ac:dyDescent="0.3">
      <c r="A14" s="34"/>
      <c r="B14" s="24"/>
      <c r="D14" s="13"/>
    </row>
    <row r="15" spans="1:7" x14ac:dyDescent="0.3">
      <c r="B15" s="4"/>
      <c r="D15" s="13"/>
    </row>
    <row r="16" spans="1:7" x14ac:dyDescent="0.3">
      <c r="B16" s="4"/>
      <c r="D16" s="13"/>
      <c r="E16" s="18"/>
    </row>
    <row r="17" spans="1:4" x14ac:dyDescent="0.3">
      <c r="A17" s="5" t="s">
        <v>2</v>
      </c>
      <c r="B17" s="7">
        <f>'[1]Apr''22'!$D$59</f>
        <v>6110</v>
      </c>
      <c r="C17" s="27" t="s">
        <v>3</v>
      </c>
      <c r="D17" s="13"/>
    </row>
    <row r="18" spans="1:4" x14ac:dyDescent="0.3">
      <c r="A18" s="16" t="s">
        <v>4</v>
      </c>
      <c r="B18" s="3"/>
      <c r="C18" s="3"/>
      <c r="D18" s="17">
        <f>SUM(B10:B17)</f>
        <v>1656110</v>
      </c>
    </row>
    <row r="19" spans="1:4" x14ac:dyDescent="0.3">
      <c r="A19" s="5" t="s">
        <v>82</v>
      </c>
      <c r="B19" s="3"/>
      <c r="C19" s="3"/>
      <c r="D19" s="18">
        <f>D8+D18</f>
        <v>1656110</v>
      </c>
    </row>
    <row r="20" spans="1:4" x14ac:dyDescent="0.3">
      <c r="A20" s="3" t="s">
        <v>83</v>
      </c>
      <c r="B20" s="3"/>
      <c r="C20" s="3"/>
      <c r="D20" s="13"/>
    </row>
    <row r="21" spans="1:4" x14ac:dyDescent="0.3">
      <c r="A21" s="3"/>
      <c r="B21" s="1"/>
      <c r="C21" s="3"/>
      <c r="D21" s="3"/>
    </row>
    <row r="22" spans="1:4" x14ac:dyDescent="0.3">
      <c r="A22" s="30" t="s">
        <v>84</v>
      </c>
      <c r="B22" s="31">
        <v>300000</v>
      </c>
      <c r="D22" s="13"/>
    </row>
    <row r="23" spans="1:4" x14ac:dyDescent="0.3">
      <c r="A23" s="30" t="s">
        <v>85</v>
      </c>
      <c r="B23" s="31">
        <v>300000</v>
      </c>
      <c r="D23" s="13"/>
    </row>
    <row r="24" spans="1:4" x14ac:dyDescent="0.3">
      <c r="A24" s="30" t="s">
        <v>86</v>
      </c>
      <c r="B24" s="31">
        <v>300000</v>
      </c>
      <c r="D24" s="13"/>
    </row>
    <row r="25" spans="1:4" x14ac:dyDescent="0.3">
      <c r="A25" s="30" t="s">
        <v>87</v>
      </c>
      <c r="B25" s="31">
        <v>300000</v>
      </c>
      <c r="D25" s="13"/>
    </row>
    <row r="26" spans="1:4" x14ac:dyDescent="0.3">
      <c r="A26" s="30" t="s">
        <v>92</v>
      </c>
      <c r="B26" s="31">
        <v>300000</v>
      </c>
      <c r="D26" s="13"/>
    </row>
    <row r="27" spans="1:4" x14ac:dyDescent="0.3">
      <c r="A27" s="30" t="s">
        <v>88</v>
      </c>
      <c r="B27" s="31">
        <v>300000</v>
      </c>
      <c r="D27" s="13"/>
    </row>
    <row r="28" spans="1:4" x14ac:dyDescent="0.3">
      <c r="A28" s="30" t="s">
        <v>89</v>
      </c>
      <c r="B28" s="31">
        <v>300000</v>
      </c>
      <c r="D28" s="13"/>
    </row>
    <row r="29" spans="1:4" x14ac:dyDescent="0.3">
      <c r="A29" s="30" t="s">
        <v>90</v>
      </c>
      <c r="B29" s="31">
        <v>300000</v>
      </c>
      <c r="D29" s="13"/>
    </row>
    <row r="30" spans="1:4" x14ac:dyDescent="0.3">
      <c r="A30" s="30" t="s">
        <v>91</v>
      </c>
      <c r="B30" s="31">
        <v>300000</v>
      </c>
      <c r="D30" s="13"/>
    </row>
    <row r="31" spans="1:4" x14ac:dyDescent="0.3">
      <c r="A31" s="30" t="s">
        <v>93</v>
      </c>
      <c r="B31" s="31">
        <v>300000</v>
      </c>
      <c r="D31" s="13"/>
    </row>
    <row r="32" spans="1:4" x14ac:dyDescent="0.3">
      <c r="A32" s="30" t="s">
        <v>94</v>
      </c>
      <c r="B32" s="31">
        <v>300000</v>
      </c>
      <c r="D32" s="13"/>
    </row>
    <row r="33" spans="1:7" x14ac:dyDescent="0.3">
      <c r="A33" s="30" t="s">
        <v>95</v>
      </c>
      <c r="B33" s="31">
        <v>300000</v>
      </c>
      <c r="D33" s="13"/>
    </row>
    <row r="34" spans="1:7" x14ac:dyDescent="0.3">
      <c r="A34" s="3"/>
      <c r="B34" s="1"/>
      <c r="D34" s="13"/>
    </row>
    <row r="35" spans="1:7" x14ac:dyDescent="0.3">
      <c r="A35" s="3"/>
      <c r="B35" s="1"/>
      <c r="D35" s="13"/>
    </row>
    <row r="36" spans="1:7" x14ac:dyDescent="0.3">
      <c r="A36" s="3"/>
      <c r="B36" s="1"/>
      <c r="D36" s="13"/>
    </row>
    <row r="37" spans="1:7" x14ac:dyDescent="0.3">
      <c r="A37" s="3"/>
      <c r="B37" s="1"/>
      <c r="D37" s="13"/>
    </row>
    <row r="38" spans="1:7" x14ac:dyDescent="0.3">
      <c r="A38" s="3" t="s">
        <v>5</v>
      </c>
      <c r="B38" s="8">
        <f>'[1]Apr''22'!$E$58</f>
        <v>66222</v>
      </c>
      <c r="C38" s="19" t="s">
        <v>3</v>
      </c>
      <c r="D38" s="13"/>
    </row>
    <row r="39" spans="1:7" x14ac:dyDescent="0.3">
      <c r="A39" s="16" t="s">
        <v>6</v>
      </c>
      <c r="B39" s="2"/>
      <c r="C39" s="3"/>
      <c r="D39" s="17">
        <f>SUM(B21:B38)</f>
        <v>3666222</v>
      </c>
    </row>
    <row r="40" spans="1:7" x14ac:dyDescent="0.3">
      <c r="A40" s="3"/>
      <c r="B40" s="1"/>
      <c r="C40" s="13"/>
      <c r="D40" s="13"/>
    </row>
    <row r="41" spans="1:7" ht="17.25" thickBot="1" x14ac:dyDescent="0.35">
      <c r="A41" s="11" t="s">
        <v>7</v>
      </c>
      <c r="B41" s="3"/>
      <c r="C41" s="3"/>
      <c r="D41" s="20">
        <f>D7+D19-D39</f>
        <v>49448917.219999999</v>
      </c>
    </row>
    <row r="42" spans="1:7" ht="17.25" thickTop="1" x14ac:dyDescent="0.3">
      <c r="A42" s="11"/>
      <c r="D42" s="9"/>
      <c r="G42" s="18"/>
    </row>
    <row r="43" spans="1:7" x14ac:dyDescent="0.3">
      <c r="A43" s="3"/>
      <c r="B43" s="6"/>
    </row>
    <row r="44" spans="1:7" x14ac:dyDescent="0.3">
      <c r="A44" s="3" t="s">
        <v>8</v>
      </c>
      <c r="C44" s="3"/>
    </row>
    <row r="45" spans="1:7" x14ac:dyDescent="0.3">
      <c r="A45" s="3"/>
      <c r="C45" s="3"/>
    </row>
    <row r="46" spans="1:7" x14ac:dyDescent="0.3">
      <c r="A46" s="3"/>
      <c r="C46" s="3"/>
    </row>
    <row r="47" spans="1:7" x14ac:dyDescent="0.3">
      <c r="A47" s="3"/>
      <c r="C47" s="3"/>
    </row>
    <row r="48" spans="1:7" x14ac:dyDescent="0.3">
      <c r="A48" s="3" t="s">
        <v>9</v>
      </c>
      <c r="C48" s="3"/>
    </row>
    <row r="51" spans="1:1" x14ac:dyDescent="0.3">
      <c r="A51" s="5" t="s">
        <v>10</v>
      </c>
    </row>
    <row r="52" spans="1:1" x14ac:dyDescent="0.3">
      <c r="A52" s="21" t="s">
        <v>11</v>
      </c>
    </row>
    <row r="53" spans="1:1" x14ac:dyDescent="0.3">
      <c r="A53" s="21" t="s">
        <v>12</v>
      </c>
    </row>
    <row r="55" spans="1:1" x14ac:dyDescent="0.3">
      <c r="A55" s="5" t="s">
        <v>10</v>
      </c>
    </row>
    <row r="56" spans="1:1" x14ac:dyDescent="0.3">
      <c r="A56" s="21" t="s">
        <v>14</v>
      </c>
    </row>
    <row r="57" spans="1:1" x14ac:dyDescent="0.3">
      <c r="A57" s="5" t="s">
        <v>15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3988D-EA7C-44CC-ABB5-085369255179}">
  <dimension ref="A1:G59"/>
  <sheetViews>
    <sheetView topLeftCell="A19" zoomScaleNormal="100" workbookViewId="0">
      <selection activeCell="F31" sqref="F31"/>
    </sheetView>
  </sheetViews>
  <sheetFormatPr defaultColWidth="9.140625" defaultRowHeight="16.5" x14ac:dyDescent="0.3"/>
  <cols>
    <col min="1" max="1" width="46.85546875" style="5" customWidth="1"/>
    <col min="2" max="2" width="11.7109375" style="5" bestFit="1" customWidth="1"/>
    <col min="3" max="3" width="15" style="5" bestFit="1" customWidth="1"/>
    <col min="4" max="4" width="15.28515625" style="5" customWidth="1"/>
    <col min="5" max="6" width="9.140625" style="5"/>
    <col min="7" max="7" width="10.140625" style="5" bestFit="1" customWidth="1"/>
    <col min="8" max="16384" width="9.140625" style="5"/>
  </cols>
  <sheetData>
    <row r="1" spans="1:7" x14ac:dyDescent="0.3">
      <c r="A1" s="11" t="s">
        <v>0</v>
      </c>
      <c r="B1" s="11"/>
      <c r="C1" s="3"/>
      <c r="D1" s="3"/>
    </row>
    <row r="2" spans="1:7" x14ac:dyDescent="0.3">
      <c r="A2" s="12" t="s">
        <v>96</v>
      </c>
      <c r="B2" s="11"/>
      <c r="C2" s="3"/>
      <c r="D2" s="13"/>
    </row>
    <row r="3" spans="1:7" x14ac:dyDescent="0.3">
      <c r="A3" s="11" t="s">
        <v>1</v>
      </c>
      <c r="B3" s="3"/>
      <c r="C3" s="3"/>
      <c r="D3" s="14"/>
    </row>
    <row r="4" spans="1:7" x14ac:dyDescent="0.3">
      <c r="A4" s="3"/>
      <c r="B4" s="3"/>
      <c r="D4" s="10"/>
    </row>
    <row r="5" spans="1:7" x14ac:dyDescent="0.3">
      <c r="A5" s="3" t="s">
        <v>97</v>
      </c>
      <c r="B5" s="3"/>
      <c r="C5" s="10">
        <f>29459737.26+16892444.92</f>
        <v>46352182.180000007</v>
      </c>
    </row>
    <row r="6" spans="1:7" x14ac:dyDescent="0.3">
      <c r="A6" s="3" t="s">
        <v>98</v>
      </c>
      <c r="B6" s="3"/>
      <c r="C6" s="10">
        <f>'[1]Mei''22'!$D$6</f>
        <v>3096735</v>
      </c>
      <c r="D6" s="10"/>
    </row>
    <row r="7" spans="1:7" x14ac:dyDescent="0.3">
      <c r="A7" s="3" t="s">
        <v>99</v>
      </c>
      <c r="B7" s="3"/>
      <c r="C7" s="3"/>
      <c r="D7" s="14">
        <f>SUM(C5:C6)</f>
        <v>49448917.180000007</v>
      </c>
    </row>
    <row r="8" spans="1:7" x14ac:dyDescent="0.3">
      <c r="A8" s="3"/>
      <c r="B8" s="3"/>
      <c r="C8" s="3"/>
      <c r="D8" s="3"/>
    </row>
    <row r="9" spans="1:7" x14ac:dyDescent="0.3">
      <c r="A9" s="3" t="s">
        <v>100</v>
      </c>
      <c r="B9" s="3"/>
      <c r="C9" s="3"/>
      <c r="D9" s="13"/>
    </row>
    <row r="10" spans="1:7" x14ac:dyDescent="0.3">
      <c r="A10" s="30" t="s">
        <v>13</v>
      </c>
      <c r="B10" s="31">
        <v>300000</v>
      </c>
      <c r="C10" s="3"/>
      <c r="D10" s="13"/>
      <c r="G10" s="15"/>
    </row>
    <row r="11" spans="1:7" x14ac:dyDescent="0.3">
      <c r="A11" s="30" t="s">
        <v>13</v>
      </c>
      <c r="B11" s="31">
        <v>300000</v>
      </c>
      <c r="C11" s="3"/>
      <c r="D11" s="13"/>
    </row>
    <row r="12" spans="1:7" x14ac:dyDescent="0.3">
      <c r="A12" s="35" t="s">
        <v>13</v>
      </c>
      <c r="B12" s="31">
        <v>50000</v>
      </c>
      <c r="D12" s="13"/>
    </row>
    <row r="13" spans="1:7" x14ac:dyDescent="0.3">
      <c r="A13" s="30" t="s">
        <v>28</v>
      </c>
      <c r="B13" s="31">
        <v>1000000</v>
      </c>
      <c r="D13" s="13"/>
    </row>
    <row r="14" spans="1:7" x14ac:dyDescent="0.3">
      <c r="A14" s="30" t="s">
        <v>103</v>
      </c>
      <c r="B14" s="31">
        <v>1009250</v>
      </c>
      <c r="D14" s="13"/>
    </row>
    <row r="15" spans="1:7" x14ac:dyDescent="0.3">
      <c r="A15" s="30" t="s">
        <v>103</v>
      </c>
      <c r="B15" s="31">
        <v>504625</v>
      </c>
      <c r="D15" s="13"/>
    </row>
    <row r="16" spans="1:7" x14ac:dyDescent="0.3">
      <c r="B16" s="4"/>
      <c r="D16" s="13"/>
    </row>
    <row r="17" spans="1:5" x14ac:dyDescent="0.3">
      <c r="B17" s="4"/>
      <c r="D17" s="13"/>
    </row>
    <row r="18" spans="1:5" x14ac:dyDescent="0.3">
      <c r="B18" s="4"/>
      <c r="D18" s="13"/>
      <c r="E18" s="18"/>
    </row>
    <row r="19" spans="1:5" x14ac:dyDescent="0.3">
      <c r="A19" s="5" t="s">
        <v>2</v>
      </c>
      <c r="B19" s="7">
        <f>'[1]Mei''22'!$D$61</f>
        <v>6370</v>
      </c>
      <c r="C19" s="27" t="s">
        <v>3</v>
      </c>
      <c r="D19" s="13"/>
    </row>
    <row r="20" spans="1:5" x14ac:dyDescent="0.3">
      <c r="A20" s="16" t="s">
        <v>4</v>
      </c>
      <c r="B20" s="3"/>
      <c r="C20" s="3"/>
      <c r="D20" s="17">
        <f>SUM(B10:B19)</f>
        <v>3170245</v>
      </c>
    </row>
    <row r="21" spans="1:5" x14ac:dyDescent="0.3">
      <c r="A21" s="5" t="s">
        <v>101</v>
      </c>
      <c r="B21" s="3"/>
      <c r="C21" s="3"/>
      <c r="D21" s="18">
        <f>D8+D20</f>
        <v>3170245</v>
      </c>
    </row>
    <row r="22" spans="1:5" x14ac:dyDescent="0.3">
      <c r="A22" s="3" t="s">
        <v>102</v>
      </c>
      <c r="B22" s="3"/>
      <c r="C22" s="3"/>
      <c r="D22" s="13"/>
    </row>
    <row r="23" spans="1:5" x14ac:dyDescent="0.3">
      <c r="A23" s="3"/>
      <c r="B23" s="1"/>
      <c r="C23" s="3"/>
      <c r="D23" s="3"/>
    </row>
    <row r="24" spans="1:5" x14ac:dyDescent="0.3">
      <c r="A24" s="30" t="s">
        <v>104</v>
      </c>
      <c r="B24" s="31">
        <v>300000</v>
      </c>
      <c r="D24" s="13"/>
    </row>
    <row r="25" spans="1:5" x14ac:dyDescent="0.3">
      <c r="A25" s="30" t="s">
        <v>105</v>
      </c>
      <c r="B25" s="31">
        <v>300000</v>
      </c>
      <c r="D25" s="13"/>
    </row>
    <row r="26" spans="1:5" x14ac:dyDescent="0.3">
      <c r="A26" s="30" t="s">
        <v>106</v>
      </c>
      <c r="B26" s="31">
        <v>300000</v>
      </c>
      <c r="D26" s="13"/>
    </row>
    <row r="27" spans="1:5" x14ac:dyDescent="0.3">
      <c r="A27" s="30" t="s">
        <v>107</v>
      </c>
      <c r="B27" s="31">
        <v>300000</v>
      </c>
      <c r="D27" s="13"/>
    </row>
    <row r="28" spans="1:5" x14ac:dyDescent="0.3">
      <c r="A28" s="30" t="s">
        <v>108</v>
      </c>
      <c r="B28" s="31">
        <v>300000</v>
      </c>
      <c r="D28" s="13"/>
    </row>
    <row r="29" spans="1:5" x14ac:dyDescent="0.3">
      <c r="A29" s="30" t="s">
        <v>109</v>
      </c>
      <c r="B29" s="31">
        <v>300000</v>
      </c>
      <c r="D29" s="13"/>
    </row>
    <row r="30" spans="1:5" x14ac:dyDescent="0.3">
      <c r="A30" s="30" t="s">
        <v>110</v>
      </c>
      <c r="B30" s="31">
        <v>300000</v>
      </c>
      <c r="D30" s="13"/>
    </row>
    <row r="31" spans="1:5" x14ac:dyDescent="0.3">
      <c r="A31" s="30" t="s">
        <v>111</v>
      </c>
      <c r="B31" s="31">
        <v>300000</v>
      </c>
      <c r="D31" s="13"/>
    </row>
    <row r="32" spans="1:5" x14ac:dyDescent="0.3">
      <c r="A32" s="30" t="s">
        <v>112</v>
      </c>
      <c r="B32" s="31">
        <v>300000</v>
      </c>
      <c r="D32" s="13"/>
    </row>
    <row r="33" spans="1:7" x14ac:dyDescent="0.3">
      <c r="A33" s="30" t="s">
        <v>113</v>
      </c>
      <c r="B33" s="31">
        <v>300000</v>
      </c>
      <c r="D33" s="13"/>
    </row>
    <row r="34" spans="1:7" x14ac:dyDescent="0.3">
      <c r="A34" s="30" t="s">
        <v>114</v>
      </c>
      <c r="B34" s="31">
        <v>300000</v>
      </c>
      <c r="D34" s="13"/>
    </row>
    <row r="35" spans="1:7" x14ac:dyDescent="0.3">
      <c r="A35" s="30" t="s">
        <v>115</v>
      </c>
      <c r="B35" s="31">
        <v>300000</v>
      </c>
      <c r="D35" s="13"/>
    </row>
    <row r="36" spans="1:7" x14ac:dyDescent="0.3">
      <c r="A36" s="3"/>
      <c r="B36" s="1"/>
      <c r="D36" s="13"/>
    </row>
    <row r="37" spans="1:7" x14ac:dyDescent="0.3">
      <c r="A37" s="3"/>
      <c r="B37" s="1"/>
      <c r="D37" s="13"/>
    </row>
    <row r="38" spans="1:7" x14ac:dyDescent="0.3">
      <c r="A38" s="3"/>
      <c r="B38" s="1"/>
      <c r="D38" s="13"/>
    </row>
    <row r="39" spans="1:7" x14ac:dyDescent="0.3">
      <c r="A39" s="3"/>
      <c r="B39" s="1"/>
      <c r="D39" s="13"/>
    </row>
    <row r="40" spans="1:7" x14ac:dyDescent="0.3">
      <c r="A40" s="3" t="s">
        <v>5</v>
      </c>
      <c r="B40" s="8">
        <f>'[1]Mei''22'!$E$60</f>
        <v>99274</v>
      </c>
      <c r="C40" s="19" t="s">
        <v>3</v>
      </c>
      <c r="D40" s="13"/>
    </row>
    <row r="41" spans="1:7" x14ac:dyDescent="0.3">
      <c r="A41" s="16" t="s">
        <v>6</v>
      </c>
      <c r="B41" s="2"/>
      <c r="C41" s="3"/>
      <c r="D41" s="17">
        <f>SUM(B23:B40)</f>
        <v>3699274</v>
      </c>
    </row>
    <row r="42" spans="1:7" x14ac:dyDescent="0.3">
      <c r="A42" s="3"/>
      <c r="B42" s="1"/>
      <c r="C42" s="13"/>
      <c r="D42" s="13"/>
    </row>
    <row r="43" spans="1:7" ht="17.25" thickBot="1" x14ac:dyDescent="0.35">
      <c r="A43" s="11" t="s">
        <v>7</v>
      </c>
      <c r="B43" s="3"/>
      <c r="C43" s="3"/>
      <c r="D43" s="20">
        <f>D7+D21-D41</f>
        <v>48919888.180000007</v>
      </c>
    </row>
    <row r="44" spans="1:7" ht="17.25" thickTop="1" x14ac:dyDescent="0.3">
      <c r="A44" s="11"/>
      <c r="D44" s="9"/>
      <c r="G44" s="18"/>
    </row>
    <row r="45" spans="1:7" x14ac:dyDescent="0.3">
      <c r="A45" s="3"/>
      <c r="B45" s="6"/>
    </row>
    <row r="46" spans="1:7" x14ac:dyDescent="0.3">
      <c r="A46" s="3" t="s">
        <v>8</v>
      </c>
      <c r="C46" s="3"/>
    </row>
    <row r="47" spans="1:7" x14ac:dyDescent="0.3">
      <c r="A47" s="3"/>
      <c r="C47" s="3"/>
    </row>
    <row r="48" spans="1:7" x14ac:dyDescent="0.3">
      <c r="A48" s="3"/>
      <c r="C48" s="3"/>
    </row>
    <row r="49" spans="1:3" x14ac:dyDescent="0.3">
      <c r="A49" s="3"/>
      <c r="C49" s="3"/>
    </row>
    <row r="50" spans="1:3" x14ac:dyDescent="0.3">
      <c r="A50" s="3" t="s">
        <v>9</v>
      </c>
      <c r="C50" s="3"/>
    </row>
    <row r="53" spans="1:3" x14ac:dyDescent="0.3">
      <c r="A53" s="5" t="s">
        <v>10</v>
      </c>
    </row>
    <row r="54" spans="1:3" x14ac:dyDescent="0.3">
      <c r="A54" s="21" t="s">
        <v>11</v>
      </c>
    </row>
    <row r="55" spans="1:3" x14ac:dyDescent="0.3">
      <c r="A55" s="21" t="s">
        <v>12</v>
      </c>
    </row>
    <row r="57" spans="1:3" x14ac:dyDescent="0.3">
      <c r="A57" s="5" t="s">
        <v>10</v>
      </c>
    </row>
    <row r="58" spans="1:3" x14ac:dyDescent="0.3">
      <c r="A58" s="21" t="s">
        <v>14</v>
      </c>
    </row>
    <row r="59" spans="1:3" x14ac:dyDescent="0.3">
      <c r="A59" s="5" t="s">
        <v>15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91FB3-F5F3-4909-BAC6-CF9FA4804E3F}">
  <dimension ref="A1:G57"/>
  <sheetViews>
    <sheetView topLeftCell="A25" zoomScaleNormal="100" workbookViewId="0">
      <selection activeCell="B18" sqref="B18"/>
    </sheetView>
  </sheetViews>
  <sheetFormatPr defaultColWidth="9.140625" defaultRowHeight="16.5" x14ac:dyDescent="0.3"/>
  <cols>
    <col min="1" max="1" width="46.85546875" style="5" customWidth="1"/>
    <col min="2" max="2" width="11.7109375" style="5" bestFit="1" customWidth="1"/>
    <col min="3" max="3" width="15" style="5" bestFit="1" customWidth="1"/>
    <col min="4" max="4" width="15.28515625" style="5" customWidth="1"/>
    <col min="5" max="6" width="9.140625" style="5"/>
    <col min="7" max="7" width="10.140625" style="5" bestFit="1" customWidth="1"/>
    <col min="8" max="16384" width="9.140625" style="5"/>
  </cols>
  <sheetData>
    <row r="1" spans="1:7" x14ac:dyDescent="0.3">
      <c r="A1" s="11" t="s">
        <v>0</v>
      </c>
      <c r="B1" s="11"/>
      <c r="C1" s="3"/>
      <c r="D1" s="3"/>
    </row>
    <row r="2" spans="1:7" x14ac:dyDescent="0.3">
      <c r="A2" s="12" t="s">
        <v>116</v>
      </c>
      <c r="B2" s="11"/>
      <c r="C2" s="3"/>
      <c r="D2" s="13"/>
    </row>
    <row r="3" spans="1:7" x14ac:dyDescent="0.3">
      <c r="A3" s="11" t="s">
        <v>1</v>
      </c>
      <c r="B3" s="3"/>
      <c r="C3" s="3"/>
      <c r="D3" s="14"/>
    </row>
    <row r="4" spans="1:7" x14ac:dyDescent="0.3">
      <c r="A4" s="3"/>
      <c r="B4" s="3"/>
      <c r="D4" s="10"/>
    </row>
    <row r="5" spans="1:7" x14ac:dyDescent="0.3">
      <c r="A5" s="3" t="s">
        <v>117</v>
      </c>
      <c r="B5" s="3"/>
      <c r="C5" s="10">
        <f>31978708.26+6055444.92</f>
        <v>38034153.18</v>
      </c>
    </row>
    <row r="6" spans="1:7" x14ac:dyDescent="0.3">
      <c r="A6" s="3" t="s">
        <v>118</v>
      </c>
      <c r="B6" s="3"/>
      <c r="C6" s="10">
        <f>'[1]Jun''22'!$D$6</f>
        <v>10885735</v>
      </c>
      <c r="D6" s="10"/>
    </row>
    <row r="7" spans="1:7" x14ac:dyDescent="0.3">
      <c r="A7" s="3" t="s">
        <v>134</v>
      </c>
      <c r="B7" s="3"/>
      <c r="C7" s="3"/>
      <c r="D7" s="14">
        <f>SUM(C5:C6)</f>
        <v>48919888.18</v>
      </c>
    </row>
    <row r="8" spans="1:7" x14ac:dyDescent="0.3">
      <c r="A8" s="3"/>
      <c r="B8" s="3"/>
      <c r="C8" s="3"/>
      <c r="D8" s="3"/>
    </row>
    <row r="9" spans="1:7" x14ac:dyDescent="0.3">
      <c r="A9" s="3" t="s">
        <v>119</v>
      </c>
      <c r="B9" s="3"/>
      <c r="C9" s="3"/>
      <c r="D9" s="13"/>
    </row>
    <row r="10" spans="1:7" x14ac:dyDescent="0.3">
      <c r="A10" s="30" t="s">
        <v>13</v>
      </c>
      <c r="B10" s="31">
        <v>300000</v>
      </c>
      <c r="C10" s="3"/>
      <c r="D10" s="13"/>
      <c r="G10" s="15"/>
    </row>
    <row r="11" spans="1:7" x14ac:dyDescent="0.3">
      <c r="A11" s="30" t="s">
        <v>13</v>
      </c>
      <c r="B11" s="31">
        <v>300000</v>
      </c>
      <c r="C11" s="3"/>
      <c r="D11" s="13"/>
    </row>
    <row r="12" spans="1:7" x14ac:dyDescent="0.3">
      <c r="A12" s="35" t="s">
        <v>13</v>
      </c>
      <c r="B12" s="31">
        <v>50000</v>
      </c>
      <c r="D12" s="13"/>
    </row>
    <row r="13" spans="1:7" x14ac:dyDescent="0.3">
      <c r="A13" s="30" t="s">
        <v>28</v>
      </c>
      <c r="B13" s="31">
        <v>1000000</v>
      </c>
      <c r="D13" s="13"/>
    </row>
    <row r="14" spans="1:7" x14ac:dyDescent="0.3">
      <c r="B14" s="4"/>
      <c r="D14" s="13"/>
    </row>
    <row r="15" spans="1:7" x14ac:dyDescent="0.3">
      <c r="B15" s="4"/>
      <c r="D15" s="13"/>
    </row>
    <row r="16" spans="1:7" x14ac:dyDescent="0.3">
      <c r="B16" s="4"/>
      <c r="D16" s="13"/>
      <c r="E16" s="18"/>
    </row>
    <row r="17" spans="1:4" x14ac:dyDescent="0.3">
      <c r="A17" s="5" t="s">
        <v>2</v>
      </c>
      <c r="B17" s="7">
        <f>'[1]Jun''22'!$D$58</f>
        <v>6934</v>
      </c>
      <c r="C17" s="27" t="s">
        <v>3</v>
      </c>
      <c r="D17" s="13"/>
    </row>
    <row r="18" spans="1:4" x14ac:dyDescent="0.3">
      <c r="A18" s="16" t="s">
        <v>4</v>
      </c>
      <c r="B18" s="3"/>
      <c r="C18" s="3"/>
      <c r="D18" s="17">
        <f>SUM(B10:B17)</f>
        <v>1656934</v>
      </c>
    </row>
    <row r="19" spans="1:4" x14ac:dyDescent="0.3">
      <c r="A19" s="5" t="s">
        <v>120</v>
      </c>
      <c r="B19" s="3"/>
      <c r="C19" s="3"/>
      <c r="D19" s="18">
        <f>D8+D18</f>
        <v>1656934</v>
      </c>
    </row>
    <row r="20" spans="1:4" x14ac:dyDescent="0.3">
      <c r="A20" s="3" t="s">
        <v>121</v>
      </c>
      <c r="B20" s="3"/>
      <c r="C20" s="3"/>
      <c r="D20" s="13"/>
    </row>
    <row r="21" spans="1:4" x14ac:dyDescent="0.3">
      <c r="A21" s="3"/>
      <c r="B21" s="1"/>
      <c r="C21" s="3"/>
      <c r="D21" s="3"/>
    </row>
    <row r="22" spans="1:4" x14ac:dyDescent="0.3">
      <c r="A22" s="30" t="s">
        <v>122</v>
      </c>
      <c r="B22" s="31">
        <v>300000</v>
      </c>
      <c r="D22" s="13"/>
    </row>
    <row r="23" spans="1:4" x14ac:dyDescent="0.3">
      <c r="A23" s="30" t="s">
        <v>123</v>
      </c>
      <c r="B23" s="31">
        <v>300000</v>
      </c>
      <c r="D23" s="13"/>
    </row>
    <row r="24" spans="1:4" x14ac:dyDescent="0.3">
      <c r="A24" s="30" t="s">
        <v>124</v>
      </c>
      <c r="B24" s="31">
        <v>300000</v>
      </c>
      <c r="D24" s="13"/>
    </row>
    <row r="25" spans="1:4" x14ac:dyDescent="0.3">
      <c r="A25" s="30" t="s">
        <v>125</v>
      </c>
      <c r="B25" s="31">
        <v>300000</v>
      </c>
      <c r="D25" s="13"/>
    </row>
    <row r="26" spans="1:4" x14ac:dyDescent="0.3">
      <c r="A26" s="30" t="s">
        <v>126</v>
      </c>
      <c r="B26" s="31">
        <v>300000</v>
      </c>
      <c r="D26" s="13"/>
    </row>
    <row r="27" spans="1:4" x14ac:dyDescent="0.3">
      <c r="A27" s="30" t="s">
        <v>127</v>
      </c>
      <c r="B27" s="31">
        <v>300000</v>
      </c>
      <c r="D27" s="13"/>
    </row>
    <row r="28" spans="1:4" x14ac:dyDescent="0.3">
      <c r="A28" s="30" t="s">
        <v>128</v>
      </c>
      <c r="B28" s="31">
        <v>300000</v>
      </c>
      <c r="D28" s="13"/>
    </row>
    <row r="29" spans="1:4" x14ac:dyDescent="0.3">
      <c r="A29" s="30" t="s">
        <v>129</v>
      </c>
      <c r="B29" s="31">
        <v>300000</v>
      </c>
      <c r="D29" s="13"/>
    </row>
    <row r="30" spans="1:4" x14ac:dyDescent="0.3">
      <c r="A30" s="30" t="s">
        <v>130</v>
      </c>
      <c r="B30" s="31">
        <v>300000</v>
      </c>
      <c r="D30" s="13"/>
    </row>
    <row r="31" spans="1:4" x14ac:dyDescent="0.3">
      <c r="A31" s="30" t="s">
        <v>131</v>
      </c>
      <c r="B31" s="31">
        <v>300000</v>
      </c>
      <c r="D31" s="13"/>
    </row>
    <row r="32" spans="1:4" x14ac:dyDescent="0.3">
      <c r="A32" s="30" t="s">
        <v>132</v>
      </c>
      <c r="B32" s="31">
        <v>300000</v>
      </c>
      <c r="D32" s="13"/>
    </row>
    <row r="33" spans="1:7" x14ac:dyDescent="0.3">
      <c r="A33" s="30" t="s">
        <v>133</v>
      </c>
      <c r="B33" s="31">
        <v>300000</v>
      </c>
      <c r="D33" s="13"/>
    </row>
    <row r="34" spans="1:7" x14ac:dyDescent="0.3">
      <c r="A34" s="3"/>
      <c r="B34" s="1"/>
      <c r="D34" s="13"/>
    </row>
    <row r="35" spans="1:7" x14ac:dyDescent="0.3">
      <c r="A35" s="3"/>
      <c r="B35" s="1"/>
      <c r="D35" s="13"/>
    </row>
    <row r="36" spans="1:7" x14ac:dyDescent="0.3">
      <c r="A36" s="3"/>
      <c r="B36" s="1"/>
      <c r="D36" s="13"/>
    </row>
    <row r="37" spans="1:7" x14ac:dyDescent="0.3">
      <c r="A37" s="3"/>
      <c r="B37" s="1"/>
      <c r="D37" s="13"/>
    </row>
    <row r="38" spans="1:7" x14ac:dyDescent="0.3">
      <c r="A38" s="3" t="s">
        <v>5</v>
      </c>
      <c r="B38" s="8">
        <f>'[1]Jun''22'!$E$57</f>
        <v>92387</v>
      </c>
      <c r="C38" s="19" t="s">
        <v>3</v>
      </c>
      <c r="D38" s="13"/>
    </row>
    <row r="39" spans="1:7" x14ac:dyDescent="0.3">
      <c r="A39" s="16" t="s">
        <v>6</v>
      </c>
      <c r="B39" s="2"/>
      <c r="C39" s="3"/>
      <c r="D39" s="17">
        <f>SUM(B21:B38)</f>
        <v>3692387</v>
      </c>
    </row>
    <row r="40" spans="1:7" x14ac:dyDescent="0.3">
      <c r="A40" s="3"/>
      <c r="B40" s="1"/>
      <c r="C40" s="13"/>
      <c r="D40" s="13"/>
    </row>
    <row r="41" spans="1:7" ht="17.25" thickBot="1" x14ac:dyDescent="0.35">
      <c r="A41" s="11" t="s">
        <v>7</v>
      </c>
      <c r="B41" s="3"/>
      <c r="C41" s="3"/>
      <c r="D41" s="20">
        <f>D7+D19-D39</f>
        <v>46884435.18</v>
      </c>
    </row>
    <row r="42" spans="1:7" ht="17.25" thickTop="1" x14ac:dyDescent="0.3">
      <c r="A42" s="11"/>
      <c r="D42" s="9"/>
      <c r="G42" s="18"/>
    </row>
    <row r="43" spans="1:7" x14ac:dyDescent="0.3">
      <c r="A43" s="3"/>
      <c r="B43" s="6"/>
    </row>
    <row r="44" spans="1:7" x14ac:dyDescent="0.3">
      <c r="A44" s="3" t="s">
        <v>8</v>
      </c>
      <c r="C44" s="3"/>
    </row>
    <row r="45" spans="1:7" x14ac:dyDescent="0.3">
      <c r="A45" s="3"/>
      <c r="C45" s="3"/>
    </row>
    <row r="46" spans="1:7" x14ac:dyDescent="0.3">
      <c r="A46" s="3"/>
      <c r="C46" s="3"/>
    </row>
    <row r="47" spans="1:7" x14ac:dyDescent="0.3">
      <c r="A47" s="3"/>
      <c r="C47" s="3"/>
    </row>
    <row r="48" spans="1:7" x14ac:dyDescent="0.3">
      <c r="A48" s="3" t="s">
        <v>9</v>
      </c>
      <c r="C48" s="3"/>
    </row>
    <row r="51" spans="1:1" x14ac:dyDescent="0.3">
      <c r="A51" s="5" t="s">
        <v>10</v>
      </c>
    </row>
    <row r="52" spans="1:1" x14ac:dyDescent="0.3">
      <c r="A52" s="21" t="s">
        <v>11</v>
      </c>
    </row>
    <row r="53" spans="1:1" x14ac:dyDescent="0.3">
      <c r="A53" s="21" t="s">
        <v>12</v>
      </c>
    </row>
    <row r="55" spans="1:1" x14ac:dyDescent="0.3">
      <c r="A55" s="5" t="s">
        <v>10</v>
      </c>
    </row>
    <row r="56" spans="1:1" x14ac:dyDescent="0.3">
      <c r="A56" s="21" t="s">
        <v>14</v>
      </c>
    </row>
    <row r="57" spans="1:1" x14ac:dyDescent="0.3">
      <c r="A57" s="5" t="s">
        <v>15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36918-D85C-4D2F-AF49-0861541D39ED}">
  <dimension ref="A1:G57"/>
  <sheetViews>
    <sheetView zoomScaleNormal="100" workbookViewId="0">
      <selection activeCell="G34" sqref="G34"/>
    </sheetView>
  </sheetViews>
  <sheetFormatPr defaultColWidth="9.140625" defaultRowHeight="16.5" x14ac:dyDescent="0.3"/>
  <cols>
    <col min="1" max="1" width="46.85546875" style="5" customWidth="1"/>
    <col min="2" max="2" width="11.7109375" style="5" bestFit="1" customWidth="1"/>
    <col min="3" max="3" width="15" style="5" bestFit="1" customWidth="1"/>
    <col min="4" max="4" width="15.28515625" style="5" customWidth="1"/>
    <col min="5" max="6" width="9.140625" style="5"/>
    <col min="7" max="7" width="10.140625" style="5" bestFit="1" customWidth="1"/>
    <col min="8" max="16384" width="9.140625" style="5"/>
  </cols>
  <sheetData>
    <row r="1" spans="1:7" x14ac:dyDescent="0.3">
      <c r="A1" s="11" t="s">
        <v>0</v>
      </c>
      <c r="B1" s="11"/>
      <c r="C1" s="3"/>
      <c r="D1" s="3"/>
    </row>
    <row r="2" spans="1:7" x14ac:dyDescent="0.3">
      <c r="A2" s="12" t="s">
        <v>135</v>
      </c>
      <c r="B2" s="11"/>
      <c r="C2" s="3"/>
      <c r="D2" s="13"/>
    </row>
    <row r="3" spans="1:7" x14ac:dyDescent="0.3">
      <c r="A3" s="11" t="s">
        <v>1</v>
      </c>
      <c r="B3" s="3"/>
      <c r="C3" s="3"/>
      <c r="D3" s="14"/>
    </row>
    <row r="4" spans="1:7" x14ac:dyDescent="0.3">
      <c r="A4" s="3"/>
      <c r="B4" s="3"/>
      <c r="D4" s="10"/>
    </row>
    <row r="5" spans="1:7" x14ac:dyDescent="0.3">
      <c r="A5" s="3" t="s">
        <v>136</v>
      </c>
      <c r="B5" s="3"/>
      <c r="C5" s="10">
        <f>32984255.26+6025444.92</f>
        <v>39009700.18</v>
      </c>
    </row>
    <row r="6" spans="1:7" x14ac:dyDescent="0.3">
      <c r="A6" s="3" t="s">
        <v>137</v>
      </c>
      <c r="B6" s="3"/>
      <c r="C6" s="10">
        <f>'[1]Jul''22'!$D$6</f>
        <v>7874735</v>
      </c>
      <c r="D6" s="10"/>
    </row>
    <row r="7" spans="1:7" x14ac:dyDescent="0.3">
      <c r="A7" s="3" t="s">
        <v>138</v>
      </c>
      <c r="B7" s="3"/>
      <c r="C7" s="3"/>
      <c r="D7" s="14">
        <f>SUM(C5:C6)</f>
        <v>46884435.18</v>
      </c>
    </row>
    <row r="8" spans="1:7" x14ac:dyDescent="0.3">
      <c r="A8" s="3"/>
      <c r="B8" s="3"/>
      <c r="C8" s="3"/>
      <c r="D8" s="3"/>
    </row>
    <row r="9" spans="1:7" x14ac:dyDescent="0.3">
      <c r="A9" s="3" t="s">
        <v>139</v>
      </c>
      <c r="B9" s="3"/>
      <c r="C9" s="3"/>
      <c r="D9" s="13"/>
    </row>
    <row r="10" spans="1:7" x14ac:dyDescent="0.3">
      <c r="A10" s="30" t="s">
        <v>13</v>
      </c>
      <c r="B10" s="31">
        <v>300000</v>
      </c>
      <c r="C10" s="3"/>
      <c r="D10" s="13"/>
      <c r="G10" s="15"/>
    </row>
    <row r="11" spans="1:7" x14ac:dyDescent="0.3">
      <c r="A11" s="30" t="s">
        <v>13</v>
      </c>
      <c r="B11" s="31">
        <v>300000</v>
      </c>
      <c r="C11" s="3"/>
      <c r="D11" s="13"/>
    </row>
    <row r="12" spans="1:7" x14ac:dyDescent="0.3">
      <c r="A12" s="35" t="s">
        <v>13</v>
      </c>
      <c r="B12" s="31">
        <v>50000</v>
      </c>
      <c r="D12" s="13"/>
    </row>
    <row r="13" spans="1:7" x14ac:dyDescent="0.3">
      <c r="A13" s="30" t="s">
        <v>28</v>
      </c>
      <c r="B13" s="31">
        <v>1000000</v>
      </c>
      <c r="D13" s="13"/>
    </row>
    <row r="14" spans="1:7" x14ac:dyDescent="0.3">
      <c r="B14" s="4"/>
      <c r="D14" s="13"/>
    </row>
    <row r="15" spans="1:7" x14ac:dyDescent="0.3">
      <c r="B15" s="4"/>
      <c r="D15" s="13"/>
    </row>
    <row r="16" spans="1:7" x14ac:dyDescent="0.3">
      <c r="B16" s="4"/>
      <c r="D16" s="13"/>
      <c r="E16" s="18"/>
    </row>
    <row r="17" spans="1:4" x14ac:dyDescent="0.3">
      <c r="A17" s="5" t="s">
        <v>2</v>
      </c>
      <c r="B17" s="7">
        <f>'[1]Jul''22'!$D$58</f>
        <v>6805</v>
      </c>
      <c r="C17" s="27" t="s">
        <v>3</v>
      </c>
      <c r="D17" s="13"/>
    </row>
    <row r="18" spans="1:4" x14ac:dyDescent="0.3">
      <c r="A18" s="16" t="s">
        <v>4</v>
      </c>
      <c r="B18" s="3"/>
      <c r="C18" s="3"/>
      <c r="D18" s="17">
        <f>SUM(B10:B17)</f>
        <v>1656805</v>
      </c>
    </row>
    <row r="19" spans="1:4" x14ac:dyDescent="0.3">
      <c r="A19" s="5" t="s">
        <v>140</v>
      </c>
      <c r="B19" s="3"/>
      <c r="C19" s="3"/>
      <c r="D19" s="18">
        <f>D8+D18</f>
        <v>1656805</v>
      </c>
    </row>
    <row r="20" spans="1:4" x14ac:dyDescent="0.3">
      <c r="A20" s="3" t="s">
        <v>141</v>
      </c>
      <c r="B20" s="3"/>
      <c r="C20" s="3"/>
      <c r="D20" s="13"/>
    </row>
    <row r="21" spans="1:4" x14ac:dyDescent="0.3">
      <c r="A21" s="3"/>
      <c r="B21" s="1"/>
      <c r="C21" s="3"/>
      <c r="D21" s="3"/>
    </row>
    <row r="22" spans="1:4" x14ac:dyDescent="0.3">
      <c r="A22" s="30" t="s">
        <v>142</v>
      </c>
      <c r="B22" s="31">
        <v>300000</v>
      </c>
      <c r="D22" s="13"/>
    </row>
    <row r="23" spans="1:4" x14ac:dyDescent="0.3">
      <c r="A23" s="30" t="s">
        <v>143</v>
      </c>
      <c r="B23" s="31">
        <v>300000</v>
      </c>
      <c r="D23" s="13"/>
    </row>
    <row r="24" spans="1:4" x14ac:dyDescent="0.3">
      <c r="A24" s="30" t="s">
        <v>144</v>
      </c>
      <c r="B24" s="31">
        <v>300000</v>
      </c>
      <c r="D24" s="13"/>
    </row>
    <row r="25" spans="1:4" x14ac:dyDescent="0.3">
      <c r="A25" s="30" t="s">
        <v>145</v>
      </c>
      <c r="B25" s="31">
        <v>300000</v>
      </c>
      <c r="D25" s="13"/>
    </row>
    <row r="26" spans="1:4" x14ac:dyDescent="0.3">
      <c r="A26" s="30" t="s">
        <v>146</v>
      </c>
      <c r="B26" s="31">
        <v>300000</v>
      </c>
      <c r="D26" s="13"/>
    </row>
    <row r="27" spans="1:4" x14ac:dyDescent="0.3">
      <c r="A27" s="30" t="s">
        <v>147</v>
      </c>
      <c r="B27" s="31">
        <v>300000</v>
      </c>
      <c r="D27" s="13"/>
    </row>
    <row r="28" spans="1:4" x14ac:dyDescent="0.3">
      <c r="A28" s="30" t="s">
        <v>148</v>
      </c>
      <c r="B28" s="31">
        <v>300000</v>
      </c>
      <c r="D28" s="13"/>
    </row>
    <row r="29" spans="1:4" x14ac:dyDescent="0.3">
      <c r="A29" s="30" t="s">
        <v>149</v>
      </c>
      <c r="B29" s="31">
        <v>300000</v>
      </c>
      <c r="D29" s="13"/>
    </row>
    <row r="30" spans="1:4" x14ac:dyDescent="0.3">
      <c r="A30" s="30" t="s">
        <v>150</v>
      </c>
      <c r="B30" s="31">
        <v>300000</v>
      </c>
      <c r="D30" s="13"/>
    </row>
    <row r="31" spans="1:4" x14ac:dyDescent="0.3">
      <c r="A31" s="30" t="s">
        <v>151</v>
      </c>
      <c r="B31" s="31">
        <v>300000</v>
      </c>
      <c r="D31" s="13"/>
    </row>
    <row r="32" spans="1:4" x14ac:dyDescent="0.3">
      <c r="A32" s="30" t="s">
        <v>152</v>
      </c>
      <c r="B32" s="31">
        <v>300000</v>
      </c>
      <c r="D32" s="13"/>
    </row>
    <row r="33" spans="1:7" x14ac:dyDescent="0.3">
      <c r="A33" s="30" t="s">
        <v>153</v>
      </c>
      <c r="B33" s="31">
        <v>300000</v>
      </c>
      <c r="D33" s="13"/>
    </row>
    <row r="34" spans="1:7" x14ac:dyDescent="0.3">
      <c r="A34" s="3"/>
      <c r="B34" s="1"/>
      <c r="D34" s="13"/>
    </row>
    <row r="35" spans="1:7" x14ac:dyDescent="0.3">
      <c r="A35" s="3"/>
      <c r="B35" s="1"/>
      <c r="D35" s="13"/>
    </row>
    <row r="36" spans="1:7" x14ac:dyDescent="0.3">
      <c r="A36" s="3"/>
      <c r="B36" s="1"/>
      <c r="D36" s="13"/>
    </row>
    <row r="37" spans="1:7" x14ac:dyDescent="0.3">
      <c r="A37" s="3"/>
      <c r="B37" s="1"/>
      <c r="D37" s="13"/>
    </row>
    <row r="38" spans="1:7" x14ac:dyDescent="0.3">
      <c r="A38" s="3" t="s">
        <v>5</v>
      </c>
      <c r="B38" s="8">
        <f>'[1]Jul''22'!$E$57</f>
        <v>92361</v>
      </c>
      <c r="C38" s="19" t="s">
        <v>3</v>
      </c>
      <c r="D38" s="13"/>
    </row>
    <row r="39" spans="1:7" x14ac:dyDescent="0.3">
      <c r="A39" s="16" t="s">
        <v>6</v>
      </c>
      <c r="B39" s="2"/>
      <c r="C39" s="3"/>
      <c r="D39" s="17">
        <f>SUM(B21:B38)</f>
        <v>3692361</v>
      </c>
    </row>
    <row r="40" spans="1:7" x14ac:dyDescent="0.3">
      <c r="A40" s="3"/>
      <c r="B40" s="1"/>
      <c r="C40" s="13"/>
      <c r="D40" s="13"/>
    </row>
    <row r="41" spans="1:7" ht="17.25" thickBot="1" x14ac:dyDescent="0.35">
      <c r="A41" s="11" t="s">
        <v>7</v>
      </c>
      <c r="B41" s="3"/>
      <c r="C41" s="3"/>
      <c r="D41" s="20">
        <f>D7+D19-D39</f>
        <v>44848879.18</v>
      </c>
    </row>
    <row r="42" spans="1:7" ht="17.25" thickTop="1" x14ac:dyDescent="0.3">
      <c r="A42" s="11"/>
      <c r="D42" s="9"/>
      <c r="G42" s="18"/>
    </row>
    <row r="43" spans="1:7" x14ac:dyDescent="0.3">
      <c r="A43" s="3"/>
      <c r="B43" s="6"/>
    </row>
    <row r="44" spans="1:7" x14ac:dyDescent="0.3">
      <c r="A44" s="3" t="s">
        <v>8</v>
      </c>
      <c r="C44" s="3"/>
    </row>
    <row r="45" spans="1:7" x14ac:dyDescent="0.3">
      <c r="A45" s="3"/>
      <c r="C45" s="3"/>
    </row>
    <row r="46" spans="1:7" x14ac:dyDescent="0.3">
      <c r="A46" s="3"/>
      <c r="C46" s="3"/>
    </row>
    <row r="47" spans="1:7" x14ac:dyDescent="0.3">
      <c r="A47" s="3"/>
      <c r="C47" s="3"/>
    </row>
    <row r="48" spans="1:7" x14ac:dyDescent="0.3">
      <c r="A48" s="3" t="s">
        <v>9</v>
      </c>
      <c r="C48" s="3"/>
    </row>
    <row r="51" spans="1:1" x14ac:dyDescent="0.3">
      <c r="A51" s="5" t="s">
        <v>10</v>
      </c>
    </row>
    <row r="52" spans="1:1" x14ac:dyDescent="0.3">
      <c r="A52" s="21" t="s">
        <v>11</v>
      </c>
    </row>
    <row r="53" spans="1:1" x14ac:dyDescent="0.3">
      <c r="A53" s="21" t="s">
        <v>12</v>
      </c>
    </row>
    <row r="55" spans="1:1" x14ac:dyDescent="0.3">
      <c r="A55" s="5" t="s">
        <v>10</v>
      </c>
    </row>
    <row r="56" spans="1:1" x14ac:dyDescent="0.3">
      <c r="A56" s="21" t="s">
        <v>14</v>
      </c>
    </row>
    <row r="57" spans="1:1" x14ac:dyDescent="0.3">
      <c r="A57" s="5" t="s">
        <v>15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11B93-1B5C-4C7E-9C31-93BF3EB72FD7}">
  <dimension ref="A1:G57"/>
  <sheetViews>
    <sheetView topLeftCell="A28" zoomScaleNormal="100" workbookViewId="0">
      <selection activeCell="D49" sqref="D49"/>
    </sheetView>
  </sheetViews>
  <sheetFormatPr defaultColWidth="9.140625" defaultRowHeight="16.5" x14ac:dyDescent="0.3"/>
  <cols>
    <col min="1" max="1" width="46.85546875" style="5" customWidth="1"/>
    <col min="2" max="2" width="11.7109375" style="5" bestFit="1" customWidth="1"/>
    <col min="3" max="3" width="15" style="5" bestFit="1" customWidth="1"/>
    <col min="4" max="4" width="15.28515625" style="5" customWidth="1"/>
    <col min="5" max="6" width="9.140625" style="5"/>
    <col min="7" max="7" width="10.140625" style="5" bestFit="1" customWidth="1"/>
    <col min="8" max="16384" width="9.140625" style="5"/>
  </cols>
  <sheetData>
    <row r="1" spans="1:7" x14ac:dyDescent="0.3">
      <c r="A1" s="11" t="s">
        <v>0</v>
      </c>
      <c r="B1" s="11"/>
      <c r="C1" s="3"/>
      <c r="D1" s="3"/>
    </row>
    <row r="2" spans="1:7" x14ac:dyDescent="0.3">
      <c r="A2" s="12" t="s">
        <v>168</v>
      </c>
      <c r="B2" s="11"/>
      <c r="C2" s="3"/>
      <c r="D2" s="13"/>
    </row>
    <row r="3" spans="1:7" x14ac:dyDescent="0.3">
      <c r="A3" s="11" t="s">
        <v>1</v>
      </c>
      <c r="B3" s="3"/>
      <c r="C3" s="3"/>
      <c r="D3" s="14"/>
    </row>
    <row r="4" spans="1:7" x14ac:dyDescent="0.3">
      <c r="A4" s="3"/>
      <c r="B4" s="3"/>
      <c r="D4" s="10"/>
    </row>
    <row r="5" spans="1:7" x14ac:dyDescent="0.3">
      <c r="A5" s="3" t="s">
        <v>169</v>
      </c>
      <c r="B5" s="3"/>
      <c r="C5" s="10">
        <f>5995444.92+33989699.26</f>
        <v>39985144.18</v>
      </c>
    </row>
    <row r="6" spans="1:7" x14ac:dyDescent="0.3">
      <c r="A6" s="3" t="s">
        <v>170</v>
      </c>
      <c r="B6" s="3"/>
      <c r="C6" s="10">
        <f>'[1]Agust''22'!$D$6</f>
        <v>4863735</v>
      </c>
      <c r="D6" s="10"/>
    </row>
    <row r="7" spans="1:7" x14ac:dyDescent="0.3">
      <c r="A7" s="3" t="s">
        <v>171</v>
      </c>
      <c r="B7" s="3"/>
      <c r="C7" s="3"/>
      <c r="D7" s="14">
        <f>SUM(C5:C6)</f>
        <v>44848879.18</v>
      </c>
    </row>
    <row r="8" spans="1:7" x14ac:dyDescent="0.3">
      <c r="A8" s="3"/>
      <c r="B8" s="3"/>
      <c r="C8" s="3"/>
      <c r="D8" s="3"/>
    </row>
    <row r="9" spans="1:7" x14ac:dyDescent="0.3">
      <c r="A9" s="3" t="s">
        <v>172</v>
      </c>
      <c r="B9" s="3"/>
      <c r="C9" s="3"/>
      <c r="D9" s="13"/>
    </row>
    <row r="10" spans="1:7" x14ac:dyDescent="0.3">
      <c r="A10" s="30" t="s">
        <v>13</v>
      </c>
      <c r="B10" s="31">
        <v>300000</v>
      </c>
      <c r="C10" s="3"/>
      <c r="D10" s="13"/>
      <c r="G10" s="15"/>
    </row>
    <row r="11" spans="1:7" x14ac:dyDescent="0.3">
      <c r="A11" s="30" t="s">
        <v>13</v>
      </c>
      <c r="B11" s="31">
        <v>300000</v>
      </c>
      <c r="C11" s="3"/>
      <c r="D11" s="13"/>
    </row>
    <row r="12" spans="1:7" x14ac:dyDescent="0.3">
      <c r="A12" s="35" t="s">
        <v>13</v>
      </c>
      <c r="B12" s="31">
        <v>50000</v>
      </c>
      <c r="D12" s="13"/>
    </row>
    <row r="13" spans="1:7" x14ac:dyDescent="0.3">
      <c r="A13" s="30" t="s">
        <v>28</v>
      </c>
      <c r="B13" s="31">
        <v>1000000</v>
      </c>
      <c r="D13" s="13"/>
    </row>
    <row r="14" spans="1:7" x14ac:dyDescent="0.3">
      <c r="B14" s="4"/>
      <c r="D14" s="13"/>
    </row>
    <row r="15" spans="1:7" x14ac:dyDescent="0.3">
      <c r="B15" s="4"/>
      <c r="D15" s="13"/>
    </row>
    <row r="16" spans="1:7" x14ac:dyDescent="0.3">
      <c r="B16" s="4"/>
      <c r="D16" s="13"/>
      <c r="E16" s="18"/>
    </row>
    <row r="17" spans="1:4" x14ac:dyDescent="0.3">
      <c r="A17" s="5" t="s">
        <v>2</v>
      </c>
      <c r="B17" s="7">
        <f>'[1]Agust''22'!$D$59</f>
        <v>7381</v>
      </c>
      <c r="C17" s="27" t="s">
        <v>3</v>
      </c>
      <c r="D17" s="13"/>
    </row>
    <row r="18" spans="1:4" x14ac:dyDescent="0.3">
      <c r="A18" s="16" t="s">
        <v>4</v>
      </c>
      <c r="B18" s="3"/>
      <c r="C18" s="3"/>
      <c r="D18" s="17">
        <f>SUM(B10:B17)</f>
        <v>1657381</v>
      </c>
    </row>
    <row r="19" spans="1:4" x14ac:dyDescent="0.3">
      <c r="A19" s="5" t="s">
        <v>167</v>
      </c>
      <c r="B19" s="3"/>
      <c r="C19" s="3"/>
      <c r="D19" s="18">
        <f>D8+D18</f>
        <v>1657381</v>
      </c>
    </row>
    <row r="20" spans="1:4" x14ac:dyDescent="0.3">
      <c r="A20" s="3" t="s">
        <v>166</v>
      </c>
      <c r="B20" s="3"/>
      <c r="C20" s="3"/>
      <c r="D20" s="13"/>
    </row>
    <row r="21" spans="1:4" x14ac:dyDescent="0.3">
      <c r="A21" s="3"/>
      <c r="B21" s="1"/>
      <c r="C21" s="3"/>
      <c r="D21" s="3"/>
    </row>
    <row r="22" spans="1:4" x14ac:dyDescent="0.3">
      <c r="A22" s="30" t="s">
        <v>154</v>
      </c>
      <c r="B22" s="31">
        <v>300000</v>
      </c>
      <c r="D22" s="13"/>
    </row>
    <row r="23" spans="1:4" x14ac:dyDescent="0.3">
      <c r="A23" s="30" t="s">
        <v>155</v>
      </c>
      <c r="B23" s="31">
        <v>300000</v>
      </c>
      <c r="D23" s="13"/>
    </row>
    <row r="24" spans="1:4" x14ac:dyDescent="0.3">
      <c r="A24" s="30" t="s">
        <v>156</v>
      </c>
      <c r="B24" s="31">
        <v>300000</v>
      </c>
      <c r="D24" s="13"/>
    </row>
    <row r="25" spans="1:4" x14ac:dyDescent="0.3">
      <c r="A25" s="30" t="s">
        <v>157</v>
      </c>
      <c r="B25" s="31">
        <v>300000</v>
      </c>
      <c r="D25" s="13"/>
    </row>
    <row r="26" spans="1:4" x14ac:dyDescent="0.3">
      <c r="A26" s="30" t="s">
        <v>158</v>
      </c>
      <c r="B26" s="31">
        <v>300000</v>
      </c>
      <c r="D26" s="13"/>
    </row>
    <row r="27" spans="1:4" x14ac:dyDescent="0.3">
      <c r="A27" s="30" t="s">
        <v>159</v>
      </c>
      <c r="B27" s="31">
        <v>300000</v>
      </c>
      <c r="D27" s="13"/>
    </row>
    <row r="28" spans="1:4" x14ac:dyDescent="0.3">
      <c r="A28" s="30" t="s">
        <v>160</v>
      </c>
      <c r="B28" s="31">
        <v>300000</v>
      </c>
      <c r="D28" s="13"/>
    </row>
    <row r="29" spans="1:4" x14ac:dyDescent="0.3">
      <c r="A29" s="30" t="s">
        <v>161</v>
      </c>
      <c r="B29" s="31">
        <v>300000</v>
      </c>
      <c r="D29" s="13"/>
    </row>
    <row r="30" spans="1:4" x14ac:dyDescent="0.3">
      <c r="A30" s="30" t="s">
        <v>162</v>
      </c>
      <c r="B30" s="31">
        <v>300000</v>
      </c>
      <c r="D30" s="13"/>
    </row>
    <row r="31" spans="1:4" x14ac:dyDescent="0.3">
      <c r="A31" s="30" t="s">
        <v>163</v>
      </c>
      <c r="B31" s="31">
        <v>300000</v>
      </c>
      <c r="D31" s="13"/>
    </row>
    <row r="32" spans="1:4" x14ac:dyDescent="0.3">
      <c r="A32" s="30" t="s">
        <v>164</v>
      </c>
      <c r="B32" s="31">
        <v>300000</v>
      </c>
      <c r="D32" s="13"/>
    </row>
    <row r="33" spans="1:7" x14ac:dyDescent="0.3">
      <c r="A33" s="30" t="s">
        <v>165</v>
      </c>
      <c r="B33" s="31">
        <v>300000</v>
      </c>
      <c r="D33" s="13"/>
    </row>
    <row r="34" spans="1:7" x14ac:dyDescent="0.3">
      <c r="A34" s="3"/>
      <c r="B34" s="1"/>
      <c r="D34" s="13"/>
    </row>
    <row r="35" spans="1:7" x14ac:dyDescent="0.3">
      <c r="A35" s="3"/>
      <c r="B35" s="1"/>
      <c r="D35" s="13"/>
    </row>
    <row r="36" spans="1:7" x14ac:dyDescent="0.3">
      <c r="A36" s="3"/>
      <c r="B36" s="1"/>
      <c r="D36" s="13"/>
    </row>
    <row r="37" spans="1:7" x14ac:dyDescent="0.3">
      <c r="A37" s="3"/>
      <c r="B37" s="1"/>
      <c r="D37" s="13"/>
    </row>
    <row r="38" spans="1:7" x14ac:dyDescent="0.3">
      <c r="A38" s="3" t="s">
        <v>5</v>
      </c>
      <c r="B38" s="8">
        <f>'[1]Agust''22'!$E$58</f>
        <v>92476</v>
      </c>
      <c r="C38" s="19" t="s">
        <v>3</v>
      </c>
      <c r="D38" s="13"/>
    </row>
    <row r="39" spans="1:7" x14ac:dyDescent="0.3">
      <c r="A39" s="16" t="s">
        <v>6</v>
      </c>
      <c r="B39" s="2"/>
      <c r="C39" s="3"/>
      <c r="D39" s="17">
        <f>SUM(B21:B38)</f>
        <v>3692476</v>
      </c>
    </row>
    <row r="40" spans="1:7" x14ac:dyDescent="0.3">
      <c r="A40" s="3"/>
      <c r="B40" s="1"/>
      <c r="C40" s="13"/>
      <c r="D40" s="13"/>
    </row>
    <row r="41" spans="1:7" ht="17.25" thickBot="1" x14ac:dyDescent="0.35">
      <c r="A41" s="11" t="s">
        <v>7</v>
      </c>
      <c r="B41" s="3"/>
      <c r="C41" s="3"/>
      <c r="D41" s="20">
        <f>D7+D19-D39</f>
        <v>42813784.18</v>
      </c>
    </row>
    <row r="42" spans="1:7" ht="17.25" thickTop="1" x14ac:dyDescent="0.3">
      <c r="A42" s="11"/>
      <c r="D42" s="9"/>
      <c r="G42" s="18"/>
    </row>
    <row r="43" spans="1:7" x14ac:dyDescent="0.3">
      <c r="A43" s="3"/>
      <c r="B43" s="6"/>
    </row>
    <row r="44" spans="1:7" x14ac:dyDescent="0.3">
      <c r="A44" s="3" t="s">
        <v>8</v>
      </c>
      <c r="C44" s="3"/>
    </row>
    <row r="45" spans="1:7" x14ac:dyDescent="0.3">
      <c r="A45" s="3"/>
      <c r="C45" s="3"/>
    </row>
    <row r="46" spans="1:7" x14ac:dyDescent="0.3">
      <c r="A46" s="3"/>
      <c r="C46" s="3"/>
    </row>
    <row r="47" spans="1:7" x14ac:dyDescent="0.3">
      <c r="A47" s="3"/>
      <c r="C47" s="3"/>
    </row>
    <row r="48" spans="1:7" x14ac:dyDescent="0.3">
      <c r="A48" s="3" t="s">
        <v>9</v>
      </c>
      <c r="C48" s="3"/>
    </row>
    <row r="51" spans="1:1" x14ac:dyDescent="0.3">
      <c r="A51" s="5" t="s">
        <v>10</v>
      </c>
    </row>
    <row r="52" spans="1:1" x14ac:dyDescent="0.3">
      <c r="A52" s="21" t="s">
        <v>11</v>
      </c>
    </row>
    <row r="53" spans="1:1" x14ac:dyDescent="0.3">
      <c r="A53" s="21" t="s">
        <v>12</v>
      </c>
    </row>
    <row r="55" spans="1:1" x14ac:dyDescent="0.3">
      <c r="A55" s="5" t="s">
        <v>10</v>
      </c>
    </row>
    <row r="56" spans="1:1" x14ac:dyDescent="0.3">
      <c r="A56" s="21" t="s">
        <v>14</v>
      </c>
    </row>
    <row r="57" spans="1:1" x14ac:dyDescent="0.3">
      <c r="A57" s="5" t="s">
        <v>15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E81AD-FEE1-44C0-AA1A-4B035003662A}">
  <dimension ref="A1:G57"/>
  <sheetViews>
    <sheetView topLeftCell="A7" zoomScaleNormal="100" workbookViewId="0">
      <selection activeCell="H42" sqref="H42"/>
    </sheetView>
  </sheetViews>
  <sheetFormatPr defaultColWidth="9.140625" defaultRowHeight="16.5" x14ac:dyDescent="0.3"/>
  <cols>
    <col min="1" max="1" width="46.85546875" style="5" customWidth="1"/>
    <col min="2" max="2" width="11.7109375" style="5" bestFit="1" customWidth="1"/>
    <col min="3" max="3" width="15" style="5" bestFit="1" customWidth="1"/>
    <col min="4" max="4" width="15.28515625" style="5" customWidth="1"/>
    <col min="5" max="6" width="9.140625" style="5"/>
    <col min="7" max="7" width="10.140625" style="5" bestFit="1" customWidth="1"/>
    <col min="8" max="16384" width="9.140625" style="5"/>
  </cols>
  <sheetData>
    <row r="1" spans="1:7" x14ac:dyDescent="0.3">
      <c r="A1" s="11" t="s">
        <v>0</v>
      </c>
      <c r="B1" s="11"/>
      <c r="C1" s="3"/>
      <c r="D1" s="3"/>
    </row>
    <row r="2" spans="1:7" x14ac:dyDescent="0.3">
      <c r="A2" s="12" t="s">
        <v>173</v>
      </c>
      <c r="B2" s="11"/>
      <c r="C2" s="3"/>
      <c r="D2" s="13"/>
    </row>
    <row r="3" spans="1:7" x14ac:dyDescent="0.3">
      <c r="A3" s="11" t="s">
        <v>1</v>
      </c>
      <c r="B3" s="3"/>
      <c r="C3" s="3"/>
      <c r="D3" s="14"/>
    </row>
    <row r="4" spans="1:7" x14ac:dyDescent="0.3">
      <c r="A4" s="3"/>
      <c r="B4" s="3"/>
      <c r="D4" s="10"/>
    </row>
    <row r="5" spans="1:7" x14ac:dyDescent="0.3">
      <c r="A5" s="3" t="s">
        <v>176</v>
      </c>
      <c r="B5" s="3"/>
      <c r="C5" s="10">
        <f>5965444.92+34995604.26</f>
        <v>40961049.18</v>
      </c>
    </row>
    <row r="6" spans="1:7" x14ac:dyDescent="0.3">
      <c r="A6" s="3" t="s">
        <v>174</v>
      </c>
      <c r="B6" s="3"/>
      <c r="C6" s="10">
        <f>'[1]Sept''22'!$D$6</f>
        <v>1852735</v>
      </c>
      <c r="D6" s="10"/>
    </row>
    <row r="7" spans="1:7" x14ac:dyDescent="0.3">
      <c r="A7" s="3" t="s">
        <v>175</v>
      </c>
      <c r="B7" s="3"/>
      <c r="C7" s="3"/>
      <c r="D7" s="14">
        <f>SUM(C5:C6)</f>
        <v>42813784.18</v>
      </c>
    </row>
    <row r="8" spans="1:7" x14ac:dyDescent="0.3">
      <c r="A8" s="3"/>
      <c r="B8" s="3"/>
      <c r="C8" s="3"/>
      <c r="D8" s="3"/>
    </row>
    <row r="9" spans="1:7" x14ac:dyDescent="0.3">
      <c r="A9" s="3" t="s">
        <v>177</v>
      </c>
      <c r="B9" s="3"/>
      <c r="C9" s="3"/>
      <c r="D9" s="13"/>
    </row>
    <row r="10" spans="1:7" x14ac:dyDescent="0.3">
      <c r="A10" s="30" t="s">
        <v>13</v>
      </c>
      <c r="B10" s="31">
        <v>300000</v>
      </c>
      <c r="C10" s="3"/>
      <c r="D10" s="13"/>
      <c r="G10" s="15"/>
    </row>
    <row r="11" spans="1:7" x14ac:dyDescent="0.3">
      <c r="A11" s="30" t="s">
        <v>13</v>
      </c>
      <c r="B11" s="31">
        <v>300000</v>
      </c>
      <c r="C11" s="3"/>
      <c r="D11" s="13"/>
    </row>
    <row r="12" spans="1:7" x14ac:dyDescent="0.3">
      <c r="A12" s="35" t="s">
        <v>13</v>
      </c>
      <c r="B12" s="31">
        <v>50000</v>
      </c>
      <c r="D12" s="13"/>
    </row>
    <row r="13" spans="1:7" x14ac:dyDescent="0.3">
      <c r="A13" s="30" t="s">
        <v>192</v>
      </c>
      <c r="B13" s="31">
        <v>50000</v>
      </c>
      <c r="D13" s="13"/>
    </row>
    <row r="14" spans="1:7" x14ac:dyDescent="0.3">
      <c r="B14" s="4"/>
      <c r="D14" s="13"/>
    </row>
    <row r="15" spans="1:7" x14ac:dyDescent="0.3">
      <c r="B15" s="4"/>
      <c r="D15" s="13"/>
    </row>
    <row r="16" spans="1:7" x14ac:dyDescent="0.3">
      <c r="B16" s="4"/>
      <c r="D16" s="13"/>
      <c r="E16" s="18"/>
    </row>
    <row r="17" spans="1:4" x14ac:dyDescent="0.3">
      <c r="A17" s="5" t="s">
        <v>2</v>
      </c>
      <c r="B17" s="7">
        <f>'[1]Sept''22'!$D$60</f>
        <v>5367</v>
      </c>
      <c r="C17" s="27" t="s">
        <v>3</v>
      </c>
      <c r="D17" s="13"/>
    </row>
    <row r="18" spans="1:4" x14ac:dyDescent="0.3">
      <c r="A18" s="16" t="s">
        <v>4</v>
      </c>
      <c r="B18" s="3"/>
      <c r="C18" s="3"/>
      <c r="D18" s="17">
        <f>SUM(B10:B17)</f>
        <v>705367</v>
      </c>
    </row>
    <row r="19" spans="1:4" x14ac:dyDescent="0.3">
      <c r="A19" s="5" t="s">
        <v>178</v>
      </c>
      <c r="B19" s="3"/>
      <c r="C19" s="3"/>
      <c r="D19" s="18">
        <f>D8+D18</f>
        <v>705367</v>
      </c>
    </row>
    <row r="20" spans="1:4" x14ac:dyDescent="0.3">
      <c r="A20" s="3" t="s">
        <v>179</v>
      </c>
      <c r="B20" s="3"/>
      <c r="C20" s="3"/>
      <c r="D20" s="13"/>
    </row>
    <row r="21" spans="1:4" x14ac:dyDescent="0.3">
      <c r="A21" s="3"/>
      <c r="B21" s="1"/>
      <c r="C21" s="3"/>
      <c r="D21" s="3"/>
    </row>
    <row r="22" spans="1:4" x14ac:dyDescent="0.3">
      <c r="A22" s="30" t="s">
        <v>180</v>
      </c>
      <c r="B22" s="31">
        <v>300000</v>
      </c>
      <c r="D22" s="13"/>
    </row>
    <row r="23" spans="1:4" x14ac:dyDescent="0.3">
      <c r="A23" s="30" t="s">
        <v>181</v>
      </c>
      <c r="B23" s="31">
        <v>300000</v>
      </c>
      <c r="D23" s="13"/>
    </row>
    <row r="24" spans="1:4" x14ac:dyDescent="0.3">
      <c r="A24" s="30" t="s">
        <v>182</v>
      </c>
      <c r="B24" s="31">
        <v>300000</v>
      </c>
      <c r="D24" s="13"/>
    </row>
    <row r="25" spans="1:4" x14ac:dyDescent="0.3">
      <c r="A25" s="30" t="s">
        <v>183</v>
      </c>
      <c r="B25" s="31">
        <v>300000</v>
      </c>
      <c r="D25" s="13"/>
    </row>
    <row r="26" spans="1:4" x14ac:dyDescent="0.3">
      <c r="A26" s="30" t="s">
        <v>184</v>
      </c>
      <c r="B26" s="31">
        <v>300000</v>
      </c>
      <c r="D26" s="13"/>
    </row>
    <row r="27" spans="1:4" x14ac:dyDescent="0.3">
      <c r="A27" s="30" t="s">
        <v>185</v>
      </c>
      <c r="B27" s="31">
        <v>300000</v>
      </c>
      <c r="D27" s="13"/>
    </row>
    <row r="28" spans="1:4" x14ac:dyDescent="0.3">
      <c r="A28" s="30" t="s">
        <v>186</v>
      </c>
      <c r="B28" s="31">
        <v>300000</v>
      </c>
      <c r="D28" s="13"/>
    </row>
    <row r="29" spans="1:4" x14ac:dyDescent="0.3">
      <c r="A29" s="30" t="s">
        <v>187</v>
      </c>
      <c r="B29" s="31">
        <v>300000</v>
      </c>
      <c r="D29" s="13"/>
    </row>
    <row r="30" spans="1:4" x14ac:dyDescent="0.3">
      <c r="A30" s="30" t="s">
        <v>188</v>
      </c>
      <c r="B30" s="31">
        <v>300000</v>
      </c>
      <c r="D30" s="13"/>
    </row>
    <row r="31" spans="1:4" x14ac:dyDescent="0.3">
      <c r="A31" s="30" t="s">
        <v>189</v>
      </c>
      <c r="B31" s="31">
        <v>300000</v>
      </c>
      <c r="D31" s="13"/>
    </row>
    <row r="32" spans="1:4" x14ac:dyDescent="0.3">
      <c r="A32" s="30" t="s">
        <v>190</v>
      </c>
      <c r="B32" s="31">
        <v>300000</v>
      </c>
      <c r="D32" s="13"/>
    </row>
    <row r="33" spans="1:7" x14ac:dyDescent="0.3">
      <c r="A33" s="30" t="s">
        <v>191</v>
      </c>
      <c r="B33" s="31">
        <v>300000</v>
      </c>
      <c r="D33" s="13"/>
    </row>
    <row r="34" spans="1:7" x14ac:dyDescent="0.3">
      <c r="A34" s="3"/>
      <c r="B34" s="1"/>
      <c r="D34" s="13"/>
    </row>
    <row r="35" spans="1:7" x14ac:dyDescent="0.3">
      <c r="A35" s="3"/>
      <c r="B35" s="1"/>
      <c r="D35" s="13"/>
    </row>
    <row r="36" spans="1:7" x14ac:dyDescent="0.3">
      <c r="A36" s="3"/>
      <c r="B36" s="1"/>
      <c r="D36" s="13"/>
    </row>
    <row r="37" spans="1:7" x14ac:dyDescent="0.3">
      <c r="A37" s="3"/>
      <c r="B37" s="1"/>
      <c r="D37" s="13"/>
    </row>
    <row r="38" spans="1:7" x14ac:dyDescent="0.3">
      <c r="A38" s="3" t="s">
        <v>5</v>
      </c>
      <c r="B38" s="8">
        <f>'[1]Sept''22'!$E$59</f>
        <v>92073</v>
      </c>
      <c r="C38" s="19" t="s">
        <v>3</v>
      </c>
      <c r="D38" s="13"/>
    </row>
    <row r="39" spans="1:7" x14ac:dyDescent="0.3">
      <c r="A39" s="16" t="s">
        <v>6</v>
      </c>
      <c r="B39" s="2"/>
      <c r="C39" s="3"/>
      <c r="D39" s="17">
        <f>SUM(B21:B38)</f>
        <v>3692073</v>
      </c>
    </row>
    <row r="40" spans="1:7" x14ac:dyDescent="0.3">
      <c r="A40" s="3"/>
      <c r="B40" s="1"/>
      <c r="C40" s="13"/>
      <c r="D40" s="13"/>
    </row>
    <row r="41" spans="1:7" ht="17.25" thickBot="1" x14ac:dyDescent="0.35">
      <c r="A41" s="11" t="s">
        <v>7</v>
      </c>
      <c r="B41" s="3"/>
      <c r="C41" s="3"/>
      <c r="D41" s="20">
        <f>D7+D19-D39</f>
        <v>39827078.18</v>
      </c>
    </row>
    <row r="42" spans="1:7" ht="17.25" thickTop="1" x14ac:dyDescent="0.3">
      <c r="A42" s="11"/>
      <c r="D42" s="9"/>
      <c r="G42" s="18"/>
    </row>
    <row r="43" spans="1:7" x14ac:dyDescent="0.3">
      <c r="A43" s="3"/>
      <c r="B43" s="6"/>
    </row>
    <row r="44" spans="1:7" x14ac:dyDescent="0.3">
      <c r="A44" s="3" t="s">
        <v>8</v>
      </c>
      <c r="C44" s="3"/>
    </row>
    <row r="45" spans="1:7" x14ac:dyDescent="0.3">
      <c r="A45" s="3"/>
      <c r="C45" s="3"/>
    </row>
    <row r="46" spans="1:7" x14ac:dyDescent="0.3">
      <c r="A46" s="3"/>
      <c r="C46" s="3"/>
    </row>
    <row r="47" spans="1:7" x14ac:dyDescent="0.3">
      <c r="A47" s="3"/>
      <c r="C47" s="3"/>
    </row>
    <row r="48" spans="1:7" x14ac:dyDescent="0.3">
      <c r="A48" s="3" t="s">
        <v>9</v>
      </c>
      <c r="C48" s="3"/>
    </row>
    <row r="51" spans="1:1" x14ac:dyDescent="0.3">
      <c r="A51" s="5" t="s">
        <v>10</v>
      </c>
    </row>
    <row r="52" spans="1:1" x14ac:dyDescent="0.3">
      <c r="A52" s="21" t="s">
        <v>11</v>
      </c>
    </row>
    <row r="53" spans="1:1" x14ac:dyDescent="0.3">
      <c r="A53" s="21" t="s">
        <v>12</v>
      </c>
    </row>
    <row r="55" spans="1:1" x14ac:dyDescent="0.3">
      <c r="A55" s="5" t="s">
        <v>10</v>
      </c>
    </row>
    <row r="56" spans="1:1" x14ac:dyDescent="0.3">
      <c r="A56" s="21" t="s">
        <v>14</v>
      </c>
    </row>
    <row r="57" spans="1:1" x14ac:dyDescent="0.3">
      <c r="A57" s="5" t="s">
        <v>15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Jan 2022</vt:lpstr>
      <vt:lpstr>Feb 2022</vt:lpstr>
      <vt:lpstr>Mar'2022</vt:lpstr>
      <vt:lpstr>Apr'22</vt:lpstr>
      <vt:lpstr>Mei 2022</vt:lpstr>
      <vt:lpstr>Juni 2022</vt:lpstr>
      <vt:lpstr>Juli 2022</vt:lpstr>
      <vt:lpstr>Agustus 2022</vt:lpstr>
      <vt:lpstr>September 2022</vt:lpstr>
      <vt:lpstr>Oktober 2022</vt:lpstr>
      <vt:lpstr>November 2022</vt:lpstr>
    </vt:vector>
  </TitlesOfParts>
  <Company>YAYASAN SPIRITIA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Bayu</dc:creator>
  <cp:lastModifiedBy>SPIRITIA</cp:lastModifiedBy>
  <cp:lastPrinted>2020-06-19T10:00:51Z</cp:lastPrinted>
  <dcterms:created xsi:type="dcterms:W3CDTF">2015-01-27T03:51:59Z</dcterms:created>
  <dcterms:modified xsi:type="dcterms:W3CDTF">2023-01-05T04:20:16Z</dcterms:modified>
</cp:coreProperties>
</file>