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firstSheet="6" activeTab="11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'21" sheetId="81" r:id="rId7"/>
    <sheet name="Agustus'21" sheetId="82" r:id="rId8"/>
    <sheet name="September'21" sheetId="83" r:id="rId9"/>
    <sheet name="Oktober'21" sheetId="84" r:id="rId10"/>
    <sheet name="November'21" sheetId="85" r:id="rId11"/>
    <sheet name="Desember'21" sheetId="86" r:id="rId12"/>
  </sheets>
  <externalReferences>
    <externalReference r:id="rId13"/>
  </externalReferences>
  <calcPr calcId="162913"/>
</workbook>
</file>

<file path=xl/calcChain.xml><?xml version="1.0" encoding="utf-8"?>
<calcChain xmlns="http://schemas.openxmlformats.org/spreadsheetml/2006/main">
  <c r="C6" i="86" l="1"/>
  <c r="C5" i="86"/>
  <c r="B37" i="86"/>
  <c r="D38" i="86" s="1"/>
  <c r="B16" i="86"/>
  <c r="D17" i="86" s="1"/>
  <c r="D18" i="86" s="1"/>
  <c r="D7" i="86"/>
  <c r="D40" i="86" l="1"/>
  <c r="C5" i="85"/>
  <c r="F5" i="85"/>
  <c r="B36" i="85"/>
  <c r="D37" i="85" s="1"/>
  <c r="B15" i="85"/>
  <c r="C6" i="85"/>
  <c r="D16" i="85"/>
  <c r="D17" i="85" s="1"/>
  <c r="D7" i="85" l="1"/>
  <c r="D39" i="85" s="1"/>
  <c r="C6" i="84"/>
  <c r="D7" i="84" l="1"/>
  <c r="C5" i="84"/>
  <c r="B37" i="83"/>
  <c r="C5" i="83"/>
  <c r="F8" i="83"/>
  <c r="B16" i="83"/>
  <c r="C6" i="83"/>
  <c r="B36" i="84"/>
  <c r="D37" i="84" s="1"/>
  <c r="B15" i="84"/>
  <c r="D38" i="83" l="1"/>
  <c r="D16" i="84"/>
  <c r="D17" i="84" s="1"/>
  <c r="D17" i="83"/>
  <c r="D18" i="83" s="1"/>
  <c r="D7" i="83" l="1"/>
  <c r="D40" i="83" s="1"/>
  <c r="C6" i="82"/>
  <c r="C5" i="82"/>
  <c r="B38" i="82"/>
  <c r="B17" i="82"/>
  <c r="D39" i="84" l="1"/>
  <c r="D39" i="82"/>
  <c r="D18" i="82"/>
  <c r="D19" i="82" s="1"/>
  <c r="D7" i="82"/>
  <c r="D41" i="82" l="1"/>
  <c r="C6" i="81"/>
  <c r="C5" i="81"/>
  <c r="B38" i="81"/>
  <c r="B17" i="81"/>
  <c r="D18" i="81" s="1"/>
  <c r="D19" i="81" s="1"/>
  <c r="D39" i="81"/>
  <c r="C5" i="80"/>
  <c r="C6" i="80"/>
  <c r="B38" i="80"/>
  <c r="D39" i="80" s="1"/>
  <c r="B17" i="80"/>
  <c r="D18" i="80" s="1"/>
  <c r="D7" i="80" l="1"/>
  <c r="D7" i="81"/>
  <c r="D41" i="81" s="1"/>
  <c r="D19" i="80"/>
  <c r="B17" i="79"/>
  <c r="D18" i="79" s="1"/>
  <c r="D19" i="79" s="1"/>
  <c r="C5" i="79"/>
  <c r="B38" i="79"/>
  <c r="D39" i="79" s="1"/>
  <c r="C6" i="79"/>
  <c r="D41" i="80" l="1"/>
  <c r="D7" i="79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<sst xmlns="http://schemas.openxmlformats.org/spreadsheetml/2006/main" count="490" uniqueCount="247">
  <si>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</si>
  <si>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</si>
  <si>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</si>
  <si>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</si>
  <si>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</si>
  <si>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</si>
  <si>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</si>
  <si>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</si>
  <si>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</si>
  <si>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</si>
  <si>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</si>
  <si>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</si>
  <si>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</si>
  <si>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</si>
  <si>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</si>
  <si>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</si>
  <si>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</si>
  <si>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</si>
  <si>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</si>
  <si>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</si>
  <si>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</si>
  <si>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</si>
  <si>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</si>
  <si>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</si>
  <si>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</si>
  <si>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</si>
  <si>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</si>
  <si>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</si>
  <si>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</si>
  <si>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</si>
  <si>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</si>
  <si>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</si>
  <si>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</si>
  <si>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</si>
  <si>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</si>
  <si>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</si>
  <si>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</si>
  <si>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</si>
  <si>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</si>
  <si>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</si>
  <si>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</si>
  <si>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</si>
  <si>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</si>
  <si>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</si>
  <si>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</si>
  <si>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</si>
  <si>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</si>
  <si>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</si>
  <si>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</si>
  <si>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</si>
  <si>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</si>
  <si>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</si>
  <si>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</si>
  <si>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</si>
  <si>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</si>
  <si>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</si>
  <si>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</si>
  <si>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</si>
  <si>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</si>
  <si>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</si>
  <si>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</si>
  <si>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</si>
  <si>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</si>
  <si>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</si>
  <si>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</si>
  <si>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</si>
  <si>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</si>
  <si>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</si>
  <si>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</si>
  <si>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</si>
  <si>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</si>
  <si>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</si>
  <si>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</si>
  <si>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</si>
  <si>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</si>
  <si>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</si>
  <si>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</si>
  <si>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</si>
  <si>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</si>
  <si>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</si>
  <si>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</si>
  <si>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</si>
  <si>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</si>
  <si>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</si>
  <si>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</si>
  <si>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</si>
  <si>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</si>
  <si>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</si>
  <si>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</si>
  <si>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</si>
  <si>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</si>
  <si>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</si>
  <si>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</si>
  <si>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</si>
  <si>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</si>
  <si>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</si>
  <si>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</si>
  <si>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</si>
  <si>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</si>
  <si>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</si>
  <si>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</si>
  <si>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</si>
  <si>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</si>
  <si>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</si>
  <si>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</si>
  <si>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</si>
  <si>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</si>
  <si>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</si>
  <si>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</si>
  <si>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</si>
  <si>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</si>
  <si>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</si>
  <si>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</si>
  <si>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</si>
  <si>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</si>
  <si>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</si>
  <si>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</si>
  <si>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</si>
  <si>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</si>
  <si>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</si>
  <si>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</si>
  <si>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</si>
  <si>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</si>
  <si>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</si>
  <si>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</si>
  <si>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</si>
  <si>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</si>
  <si>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</si>
  <si>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</si>
  <si>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</si>
  <si>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</si>
  <si>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</si>
  <si>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</si>
  <si>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</si>
  <si>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</si>
  <si>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</si>
  <si>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</si>
  <si>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</si>
  <si>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</si>
  <si>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</si>
  <si>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</si>
  <si>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</si>
  <si>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</si>
  <si>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</si>
  <si>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</si>
  <si>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</si>
  <si>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</si>
  <si>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</si>
  <si>
    <t>Periode Agustus 2021</t>
  </si>
  <si>
    <t>Saldo Bank 1 Agustus 2021</t>
  </si>
  <si>
    <t>Saldo Kas 1 Agustus 2021</t>
  </si>
  <si>
    <t>Saldo awal 1 Agustus 2021</t>
  </si>
  <si>
    <t>Penerimaan di bulan Agustus 2021:</t>
  </si>
  <si>
    <t>Total Bulan Agustus 2021</t>
  </si>
  <si>
    <t>Pengeluaran selama 1 Agustus 2021:</t>
  </si>
  <si>
    <t>Anak Fund DIY Agustus 2021</t>
  </si>
  <si>
    <t>Anak Fund Medan Agustus 2021</t>
  </si>
  <si>
    <t>Anak Fund Lampung Agustus 2021</t>
  </si>
  <si>
    <t>Anak Fund Mataram Agustus 2021</t>
  </si>
  <si>
    <t>Anak Fund Kupang Agustus 2021</t>
  </si>
  <si>
    <t>Anak Fund Jambi Agustus 2021</t>
  </si>
  <si>
    <t>Anak Fund Sorong Agustus 2021</t>
  </si>
  <si>
    <t>Anak Fund Palembang Agustus 2021</t>
  </si>
  <si>
    <t>Anak Fund Kepualauan Riau Agustus 2021</t>
  </si>
  <si>
    <t>Anak Fund Ambon Agustus 2021</t>
  </si>
  <si>
    <t>Anak Fund Merauke Agustus 2021</t>
  </si>
  <si>
    <t>Periode September 2021</t>
  </si>
  <si>
    <t>Saldo Bank 1 September 2021</t>
  </si>
  <si>
    <t>Saldo Kas 1 September 2021</t>
  </si>
  <si>
    <t>Saldo awal 1 September 2021</t>
  </si>
  <si>
    <t>Penerimaan di bulan September 2021:</t>
  </si>
  <si>
    <t>Total Bulan September 2021</t>
  </si>
  <si>
    <t>Pengeluaran selama 1 September 2021:</t>
  </si>
  <si>
    <t>Anak Fund DIY September 2021</t>
  </si>
  <si>
    <t>Anak Fund Medan September 2021</t>
  </si>
  <si>
    <t>Anak Fund Lampung September 2021</t>
  </si>
  <si>
    <t>Anak Fund Mataram September 2021</t>
  </si>
  <si>
    <t>Anak Fund Kupang September 2021</t>
  </si>
  <si>
    <t>Anak Fund Jambi September 2021</t>
  </si>
  <si>
    <t>Anak Fund Sorong September 2021</t>
  </si>
  <si>
    <t>Anak Fund Palembang September 2021</t>
  </si>
  <si>
    <t>Anak Fund Kepualauan Riau September 2021</t>
  </si>
  <si>
    <t>Anak Fund Ambon September 2021</t>
  </si>
  <si>
    <t>Anak Fund Merauke September 2021</t>
  </si>
  <si>
    <t>Periode Oktober 2021</t>
  </si>
  <si>
    <t>Saldo Bank 1 Oktober 2021</t>
  </si>
  <si>
    <t>Saldo Kas 1 Oktober 2021</t>
  </si>
  <si>
    <t>Saldo awal 1 Oktober 2021</t>
  </si>
  <si>
    <t>Penerimaan di bulan Oktober 2021:</t>
  </si>
  <si>
    <t>Total Bulan Oktober 2021</t>
  </si>
  <si>
    <t>Pengeluaran selama 1 Oktober 2021:</t>
  </si>
  <si>
    <t>Anak Fund DIY Oktober 2021</t>
  </si>
  <si>
    <t>Anak Fund Medan Oktober 2021</t>
  </si>
  <si>
    <t>Anak Fund Lampung Oktober 2021</t>
  </si>
  <si>
    <t>Anak Fund Mataram Oktober 2021</t>
  </si>
  <si>
    <t>Anak Fund Kupang Oktober 2021</t>
  </si>
  <si>
    <t>Anak Fund Jambi Oktober 2021</t>
  </si>
  <si>
    <t>Anak Fund Sorong Oktober 2021</t>
  </si>
  <si>
    <t>Anak Fund Palembang Oktober 2021</t>
  </si>
  <si>
    <t>Anak Fund Kepualauan Riau Oktober 2021</t>
  </si>
  <si>
    <t>Anak Fund Ambon Oktober 2021</t>
  </si>
  <si>
    <t>Anak Fund Merauke Oktober 2021</t>
  </si>
  <si>
    <t>Anak Fund Makassar Oktober 2021</t>
  </si>
  <si>
    <t>Anak Fund Makassar September 2021</t>
  </si>
  <si>
    <t>Anak Fund Makassar Agustus 2021</t>
  </si>
  <si>
    <t>Anak Fund Makassar Mei 2021</t>
  </si>
  <si>
    <t>Anak Fund Makassar April 2021</t>
  </si>
  <si>
    <t>Anak Fund Makassar Mar 2021</t>
  </si>
  <si>
    <t>Periode November 2021</t>
  </si>
  <si>
    <t>Saldo Bank 1 November 2021</t>
  </si>
  <si>
    <t>Saldo Kas 1 November 2021</t>
  </si>
  <si>
    <t>Saldo awal 1 November 2021</t>
  </si>
  <si>
    <t>Penerimaan di bulan November 2021:</t>
  </si>
  <si>
    <t>Total Bulan November 2021</t>
  </si>
  <si>
    <t>Pengeluaran selama 1 November 2021:</t>
  </si>
  <si>
    <t>Anak Fund DIY November 2021</t>
  </si>
  <si>
    <t>Anak Fund Medan November 2021</t>
  </si>
  <si>
    <t>Anak Fund Lampung November 2021</t>
  </si>
  <si>
    <t>Anak Fund Mataram November 2021</t>
  </si>
  <si>
    <t>Anak Fund Makassar November 2021</t>
  </si>
  <si>
    <t>Anak Fund Kupang November 2021</t>
  </si>
  <si>
    <t>Anak Fund Jambi November 2021</t>
  </si>
  <si>
    <t>Anak Fund Sorong November 2021</t>
  </si>
  <si>
    <t>Anak Fund Palembang November 2021</t>
  </si>
  <si>
    <t>Anak Fund Kepualauan Riau November 2021</t>
  </si>
  <si>
    <t>Anak Fund Ambon November 2021</t>
  </si>
  <si>
    <t>Anak Fund Merauke November 2021</t>
  </si>
  <si>
    <t>Periode Desember 2021</t>
  </si>
  <si>
    <t>Saldo Bank 1 Desember 2021</t>
  </si>
  <si>
    <t>Saldo Kas 1 Desember 2021</t>
  </si>
  <si>
    <t>Saldo awal 1 Desember 2021</t>
  </si>
  <si>
    <t>Penerimaan di bulan Desember 2021:</t>
  </si>
  <si>
    <t>Total Bulan Desember 2021</t>
  </si>
  <si>
    <t>Pengeluaran selama 1 Desember 2021:</t>
  </si>
  <si>
    <t>Anak Fund DIY Desember 2021</t>
  </si>
  <si>
    <t>Anak Fund Medan Desember 2021</t>
  </si>
  <si>
    <t>Anak Fund Lampung Desember 2021</t>
  </si>
  <si>
    <t>Anak Fund Mataram Desember 2021</t>
  </si>
  <si>
    <t>Anak Fund Makassar Desember 2021</t>
  </si>
  <si>
    <t>Anak Fund Kupang Desember 2021</t>
  </si>
  <si>
    <t>Anak Fund Jambi Desember 2021</t>
  </si>
  <si>
    <t>Anak Fund Sorong Desember 2021</t>
  </si>
  <si>
    <t>Anak Fund Palembang Desember 2021</t>
  </si>
  <si>
    <t>Anak Fund Kepualauan Riau Desember 2021</t>
  </si>
  <si>
    <t>Anak Fund Ambon Desember 2021</t>
  </si>
  <si>
    <t>Anak Fund Merauke Desember 2021</t>
  </si>
  <si>
    <t>Donasi Acumzm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</si>
</sst>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3" xfId="0" applyNumberFormat="1" applyFont="1" applyFill="1" applyBorder="1"/>
    <xf numFmtId="41" fontId="5" fillId="0" borderId="8" xfId="2" applyFont="1" applyFill="1" applyBorder="1"/>
    <xf numFmtId="0" fontId="3" fillId="0" borderId="8" xfId="0" applyNumberFormat="1" applyFont="1" applyFill="1" applyBorder="1" applyAlignment="1">
      <alignment horizontal="left"/>
    </xf>
    <xf numFmtId="165" fontId="3" fillId="2" borderId="1" xfId="1" applyNumberFormat="1" applyFont="1" applyFill="1" applyBorder="1"/>
    <xf numFmtId="3" fontId="3" fillId="2" borderId="1" xfId="0" applyNumberFormat="1" applyFont="1" applyFill="1" applyBorder="1" applyAlignment="1">
      <alignment horizontal="righ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2021"/>
      <sheetName val="Sept'2021"/>
      <sheetName val="Okt'2021"/>
      <sheetName val="Nov'2021"/>
      <sheetName val="Des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/>
      <sheetData sheetId="8">
        <row r="6">
          <cell r="D6">
            <v>5442735</v>
          </cell>
        </row>
        <row r="58">
          <cell r="E58">
            <v>77776</v>
          </cell>
        </row>
        <row r="59">
          <cell r="D59">
            <v>3879</v>
          </cell>
        </row>
      </sheetData>
      <sheetData sheetId="9">
        <row r="6">
          <cell r="D6">
            <v>2445735</v>
          </cell>
        </row>
        <row r="21">
          <cell r="D21">
            <v>10800000</v>
          </cell>
        </row>
        <row r="58">
          <cell r="E58">
            <v>84873</v>
          </cell>
        </row>
        <row r="59">
          <cell r="D59">
            <v>4363</v>
          </cell>
        </row>
      </sheetData>
      <sheetData sheetId="10">
        <row r="6">
          <cell r="D6">
            <v>10248735</v>
          </cell>
        </row>
        <row r="57">
          <cell r="E57">
            <v>83919</v>
          </cell>
        </row>
        <row r="58">
          <cell r="D58">
            <v>4594</v>
          </cell>
        </row>
      </sheetData>
      <sheetData sheetId="11">
        <row r="6">
          <cell r="D6">
            <v>7245735</v>
          </cell>
        </row>
        <row r="58">
          <cell r="E58">
            <v>72407</v>
          </cell>
        </row>
        <row r="59">
          <cell r="D59">
            <v>4534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6" zoomScaleNormal="100" workbookViewId="0">
      <selection activeCell="F39" sqref="F3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184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185</v>
      </c>
      <c r="B5" s="3"/>
      <c r="C5" s="37">
        <f>21632789.26+27916444.92</f>
        <v>49549234.180000007</v>
      </c>
      <c r="F5" s="11"/>
    </row>
    <row r="6" spans="1:7" x14ac:dyDescent="0.3">
      <c r="A6" s="3" t="s">
        <v>186</v>
      </c>
      <c r="B6" s="3"/>
      <c r="C6" s="11">
        <f>'[1]Okt''2021'!$D$6+'[1]Okt''2021'!$D$21</f>
        <v>13245735</v>
      </c>
      <c r="D6" s="11"/>
    </row>
    <row r="7" spans="1:7" x14ac:dyDescent="0.3">
      <c r="A7" s="3" t="s">
        <v>187</v>
      </c>
      <c r="B7" s="3"/>
      <c r="C7" s="3"/>
      <c r="D7" s="15">
        <f>SUM(C5:C6)</f>
        <v>62794969.180000007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188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36" t="s">
        <v>13</v>
      </c>
      <c r="B12" s="28">
        <v>50000</v>
      </c>
      <c r="D12" s="16"/>
    </row>
    <row r="13" spans="1:7" x14ac:dyDescent="0.3">
      <c r="A13" s="33"/>
      <c r="B13" s="5"/>
      <c r="D13" s="16"/>
    </row>
    <row r="14" spans="1:7" x14ac:dyDescent="0.3">
      <c r="A14" s="33"/>
      <c r="B14" s="5"/>
      <c r="D14" s="16"/>
      <c r="E14" s="20"/>
    </row>
    <row r="15" spans="1:7" x14ac:dyDescent="0.3">
      <c r="A15" s="33" t="s">
        <v>2</v>
      </c>
      <c r="B15" s="8">
        <f>'[1]Okt''2021'!$D$59</f>
        <v>4363</v>
      </c>
      <c r="C15" s="34" t="s">
        <v>3</v>
      </c>
      <c r="D15" s="16"/>
    </row>
    <row r="16" spans="1:7" x14ac:dyDescent="0.3">
      <c r="A16" s="18" t="s">
        <v>4</v>
      </c>
      <c r="B16" s="3"/>
      <c r="C16" s="3"/>
      <c r="D16" s="19">
        <f>SUM(B10:B15)</f>
        <v>654363</v>
      </c>
    </row>
    <row r="17" spans="1:4" x14ac:dyDescent="0.3">
      <c r="A17" s="33" t="s">
        <v>189</v>
      </c>
      <c r="B17" s="3"/>
      <c r="C17" s="3"/>
      <c r="D17" s="21">
        <f>D8+D16</f>
        <v>654363</v>
      </c>
    </row>
    <row r="18" spans="1:4" x14ac:dyDescent="0.3">
      <c r="A18" s="3" t="s">
        <v>190</v>
      </c>
      <c r="B18" s="3"/>
      <c r="C18" s="3"/>
      <c r="D18" s="16"/>
    </row>
    <row r="19" spans="1:4" x14ac:dyDescent="0.3">
      <c r="A19" s="39" t="s">
        <v>14</v>
      </c>
      <c r="B19" s="1"/>
      <c r="C19" s="3"/>
      <c r="D19" s="3"/>
    </row>
    <row r="20" spans="1:4" x14ac:dyDescent="0.3">
      <c r="A20" s="42" t="s">
        <v>191</v>
      </c>
      <c r="B20" s="41">
        <v>300000</v>
      </c>
      <c r="D20" s="14"/>
    </row>
    <row r="21" spans="1:4" x14ac:dyDescent="0.3">
      <c r="A21" s="42" t="s">
        <v>192</v>
      </c>
      <c r="B21" s="41">
        <v>300000</v>
      </c>
      <c r="D21" s="14"/>
    </row>
    <row r="22" spans="1:4" x14ac:dyDescent="0.3">
      <c r="A22" s="42" t="s">
        <v>193</v>
      </c>
      <c r="B22" s="41">
        <v>300000</v>
      </c>
      <c r="D22" s="14"/>
    </row>
    <row r="23" spans="1:4" x14ac:dyDescent="0.3">
      <c r="A23" s="42" t="s">
        <v>194</v>
      </c>
      <c r="B23" s="41">
        <v>300000</v>
      </c>
      <c r="D23" s="14"/>
    </row>
    <row r="24" spans="1:4" x14ac:dyDescent="0.3">
      <c r="A24" s="42" t="s">
        <v>202</v>
      </c>
      <c r="B24" s="41">
        <v>300000</v>
      </c>
      <c r="D24" s="14"/>
    </row>
    <row r="25" spans="1:4" x14ac:dyDescent="0.3">
      <c r="A25" s="42" t="s">
        <v>195</v>
      </c>
      <c r="B25" s="41">
        <v>300000</v>
      </c>
      <c r="D25" s="14"/>
    </row>
    <row r="26" spans="1:4" x14ac:dyDescent="0.3">
      <c r="A26" s="42" t="s">
        <v>196</v>
      </c>
      <c r="B26" s="41">
        <v>300000</v>
      </c>
      <c r="D26" s="14"/>
    </row>
    <row r="27" spans="1:4" x14ac:dyDescent="0.3">
      <c r="A27" s="42" t="s">
        <v>197</v>
      </c>
      <c r="B27" s="41">
        <v>300000</v>
      </c>
      <c r="D27" s="14"/>
    </row>
    <row r="28" spans="1:4" x14ac:dyDescent="0.3">
      <c r="A28" s="42" t="s">
        <v>198</v>
      </c>
      <c r="B28" s="41">
        <v>300000</v>
      </c>
      <c r="D28" s="14"/>
    </row>
    <row r="29" spans="1:4" x14ac:dyDescent="0.3">
      <c r="A29" s="42" t="s">
        <v>199</v>
      </c>
      <c r="B29" s="41">
        <v>300000</v>
      </c>
      <c r="D29" s="14"/>
    </row>
    <row r="30" spans="1:4" x14ac:dyDescent="0.3">
      <c r="A30" s="42" t="s">
        <v>200</v>
      </c>
      <c r="B30" s="41">
        <v>300000</v>
      </c>
      <c r="D30" s="14"/>
    </row>
    <row r="31" spans="1:4" x14ac:dyDescent="0.3">
      <c r="A31" s="42" t="s">
        <v>201</v>
      </c>
      <c r="B31" s="41">
        <v>300000</v>
      </c>
      <c r="D31" s="14"/>
    </row>
    <row r="32" spans="1:4" x14ac:dyDescent="0.3">
      <c r="A32" s="3"/>
      <c r="B32" s="1"/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 t="s">
        <v>5</v>
      </c>
      <c r="B36" s="9">
        <f>'[1]Okt''2021'!$E$58</f>
        <v>84873</v>
      </c>
      <c r="C36" s="22" t="s">
        <v>3</v>
      </c>
      <c r="D36" s="14"/>
    </row>
    <row r="37" spans="1:7" x14ac:dyDescent="0.3">
      <c r="A37" s="18" t="s">
        <v>6</v>
      </c>
      <c r="B37" s="2"/>
      <c r="C37" s="3"/>
      <c r="D37" s="19">
        <f>SUM(B19:B36)</f>
        <v>3684873</v>
      </c>
    </row>
    <row r="38" spans="1:7" x14ac:dyDescent="0.3">
      <c r="A38" s="3"/>
      <c r="B38" s="4"/>
      <c r="C38" s="14"/>
      <c r="D38" s="16"/>
    </row>
    <row r="39" spans="1:7" ht="17.25" thickBot="1" x14ac:dyDescent="0.35">
      <c r="A39" s="12" t="s">
        <v>7</v>
      </c>
      <c r="B39" s="3"/>
      <c r="C39" s="3"/>
      <c r="D39" s="23">
        <f>D7+D17-D37</f>
        <v>59764459.180000007</v>
      </c>
      <c r="F39" s="20"/>
      <c r="G39" s="20"/>
    </row>
    <row r="40" spans="1:7" ht="17.25" thickTop="1" x14ac:dyDescent="0.3">
      <c r="A40" s="12"/>
      <c r="D40" s="10"/>
      <c r="F40" s="20"/>
    </row>
    <row r="41" spans="1:7" x14ac:dyDescent="0.3">
      <c r="A41" s="3"/>
      <c r="B41" s="7"/>
      <c r="F41" s="20"/>
    </row>
    <row r="42" spans="1:7" x14ac:dyDescent="0.3">
      <c r="A42" s="3" t="s">
        <v>8</v>
      </c>
      <c r="C42" s="3"/>
    </row>
    <row r="43" spans="1:7" x14ac:dyDescent="0.3">
      <c r="A43" s="3"/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 t="s">
        <v>9</v>
      </c>
      <c r="C46" s="3"/>
    </row>
    <row r="49" spans="1:1" x14ac:dyDescent="0.3">
      <c r="A49" s="6" t="s">
        <v>10</v>
      </c>
    </row>
    <row r="50" spans="1:1" x14ac:dyDescent="0.3">
      <c r="A50" s="24" t="s">
        <v>11</v>
      </c>
    </row>
    <row r="51" spans="1:1" x14ac:dyDescent="0.3">
      <c r="A51" s="24" t="s">
        <v>12</v>
      </c>
    </row>
    <row r="53" spans="1:1" x14ac:dyDescent="0.3">
      <c r="A53" s="6" t="s">
        <v>10</v>
      </c>
    </row>
    <row r="54" spans="1:1" x14ac:dyDescent="0.3">
      <c r="A54" s="24" t="s">
        <v>15</v>
      </c>
    </row>
    <row r="55" spans="1:1" x14ac:dyDescent="0.3">
      <c r="A55" s="6" t="s">
        <v>16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208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209</v>
      </c>
      <c r="B5" s="3"/>
      <c r="C5" s="37">
        <f>21636279.26+27879445</f>
        <v>49515724.260000005</v>
      </c>
      <c r="F5" s="11">
        <f>27849444.92+30000</f>
        <v>27879444.920000002</v>
      </c>
    </row>
    <row r="6" spans="1:7" x14ac:dyDescent="0.3">
      <c r="A6" s="3" t="s">
        <v>210</v>
      </c>
      <c r="B6" s="3"/>
      <c r="C6" s="11">
        <f>'[1]Nov''2021'!$D$6</f>
        <v>10248735</v>
      </c>
      <c r="D6" s="11"/>
    </row>
    <row r="7" spans="1:7" x14ac:dyDescent="0.3">
      <c r="A7" s="3" t="s">
        <v>211</v>
      </c>
      <c r="B7" s="3"/>
      <c r="C7" s="3"/>
      <c r="D7" s="15">
        <f>SUM(C5:C6)</f>
        <v>59764459.260000005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212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36" t="s">
        <v>13</v>
      </c>
      <c r="B12" s="28">
        <v>50000</v>
      </c>
      <c r="D12" s="16"/>
    </row>
    <row r="13" spans="1:7" x14ac:dyDescent="0.3">
      <c r="A13" s="33"/>
      <c r="B13" s="5"/>
      <c r="D13" s="16"/>
    </row>
    <row r="14" spans="1:7" x14ac:dyDescent="0.3">
      <c r="A14" s="33"/>
      <c r="B14" s="5"/>
      <c r="D14" s="16"/>
      <c r="E14" s="20"/>
    </row>
    <row r="15" spans="1:7" x14ac:dyDescent="0.3">
      <c r="A15" s="33" t="s">
        <v>2</v>
      </c>
      <c r="B15" s="43">
        <f>'[1]Nov''2021'!$D$58</f>
        <v>4594</v>
      </c>
      <c r="C15" s="34" t="s">
        <v>3</v>
      </c>
      <c r="D15" s="16"/>
    </row>
    <row r="16" spans="1:7" x14ac:dyDescent="0.3">
      <c r="A16" s="18" t="s">
        <v>4</v>
      </c>
      <c r="B16" s="3"/>
      <c r="C16" s="3"/>
      <c r="D16" s="19">
        <f>SUM(B10:B15)</f>
        <v>654594</v>
      </c>
    </row>
    <row r="17" spans="1:4" x14ac:dyDescent="0.3">
      <c r="A17" s="33" t="s">
        <v>213</v>
      </c>
      <c r="B17" s="3"/>
      <c r="C17" s="3"/>
      <c r="D17" s="21">
        <f>D8+D16</f>
        <v>654594</v>
      </c>
    </row>
    <row r="18" spans="1:4" x14ac:dyDescent="0.3">
      <c r="A18" s="3" t="s">
        <v>214</v>
      </c>
      <c r="B18" s="3"/>
      <c r="C18" s="3"/>
      <c r="D18" s="16"/>
    </row>
    <row r="19" spans="1:4" x14ac:dyDescent="0.3">
      <c r="A19" s="39" t="s">
        <v>14</v>
      </c>
      <c r="B19" s="1"/>
      <c r="C19" s="3"/>
      <c r="D19" s="3"/>
    </row>
    <row r="20" spans="1:4" x14ac:dyDescent="0.3">
      <c r="A20" s="42" t="s">
        <v>215</v>
      </c>
      <c r="B20" s="41">
        <v>300000</v>
      </c>
      <c r="D20" s="14"/>
    </row>
    <row r="21" spans="1:4" x14ac:dyDescent="0.3">
      <c r="A21" s="42" t="s">
        <v>216</v>
      </c>
      <c r="B21" s="41">
        <v>300000</v>
      </c>
      <c r="D21" s="14"/>
    </row>
    <row r="22" spans="1:4" x14ac:dyDescent="0.3">
      <c r="A22" s="42" t="s">
        <v>217</v>
      </c>
      <c r="B22" s="41">
        <v>300000</v>
      </c>
      <c r="D22" s="14"/>
    </row>
    <row r="23" spans="1:4" x14ac:dyDescent="0.3">
      <c r="A23" s="42" t="s">
        <v>218</v>
      </c>
      <c r="B23" s="41">
        <v>300000</v>
      </c>
      <c r="D23" s="14"/>
    </row>
    <row r="24" spans="1:4" x14ac:dyDescent="0.3">
      <c r="A24" s="42" t="s">
        <v>219</v>
      </c>
      <c r="B24" s="41">
        <v>300000</v>
      </c>
      <c r="D24" s="14"/>
    </row>
    <row r="25" spans="1:4" x14ac:dyDescent="0.3">
      <c r="A25" s="42" t="s">
        <v>220</v>
      </c>
      <c r="B25" s="41">
        <v>300000</v>
      </c>
      <c r="D25" s="14"/>
    </row>
    <row r="26" spans="1:4" x14ac:dyDescent="0.3">
      <c r="A26" s="42" t="s">
        <v>221</v>
      </c>
      <c r="B26" s="41">
        <v>300000</v>
      </c>
      <c r="D26" s="14"/>
    </row>
    <row r="27" spans="1:4" x14ac:dyDescent="0.3">
      <c r="A27" s="42" t="s">
        <v>222</v>
      </c>
      <c r="B27" s="41">
        <v>300000</v>
      </c>
      <c r="D27" s="14"/>
    </row>
    <row r="28" spans="1:4" x14ac:dyDescent="0.3">
      <c r="A28" s="42" t="s">
        <v>223</v>
      </c>
      <c r="B28" s="41">
        <v>300000</v>
      </c>
      <c r="D28" s="14"/>
    </row>
    <row r="29" spans="1:4" x14ac:dyDescent="0.3">
      <c r="A29" s="42" t="s">
        <v>224</v>
      </c>
      <c r="B29" s="41">
        <v>300000</v>
      </c>
      <c r="D29" s="14"/>
    </row>
    <row r="30" spans="1:4" x14ac:dyDescent="0.3">
      <c r="A30" s="42" t="s">
        <v>225</v>
      </c>
      <c r="B30" s="41">
        <v>300000</v>
      </c>
      <c r="D30" s="14"/>
    </row>
    <row r="31" spans="1:4" x14ac:dyDescent="0.3">
      <c r="A31" s="42" t="s">
        <v>226</v>
      </c>
      <c r="B31" s="41">
        <v>300000</v>
      </c>
      <c r="D31" s="14"/>
    </row>
    <row r="32" spans="1:4" x14ac:dyDescent="0.3">
      <c r="A32" s="3"/>
      <c r="B32" s="1"/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 t="s">
        <v>5</v>
      </c>
      <c r="B36" s="44">
        <f>'[1]Nov''2021'!$E$57</f>
        <v>83919</v>
      </c>
      <c r="C36" s="22" t="s">
        <v>3</v>
      </c>
      <c r="D36" s="14"/>
    </row>
    <row r="37" spans="1:7" x14ac:dyDescent="0.3">
      <c r="A37" s="18" t="s">
        <v>6</v>
      </c>
      <c r="B37" s="2"/>
      <c r="C37" s="3"/>
      <c r="D37" s="19">
        <f>SUM(B19:B36)</f>
        <v>3683919</v>
      </c>
    </row>
    <row r="38" spans="1:7" x14ac:dyDescent="0.3">
      <c r="A38" s="3"/>
      <c r="B38" s="4"/>
      <c r="C38" s="14"/>
      <c r="D38" s="16"/>
    </row>
    <row r="39" spans="1:7" ht="17.25" thickBot="1" x14ac:dyDescent="0.35">
      <c r="A39" s="12" t="s">
        <v>7</v>
      </c>
      <c r="B39" s="3"/>
      <c r="C39" s="3"/>
      <c r="D39" s="23">
        <f>D7+D17-D37</f>
        <v>56735134.260000005</v>
      </c>
      <c r="F39" s="20"/>
      <c r="G39" s="20"/>
    </row>
    <row r="40" spans="1:7" ht="17.25" thickTop="1" x14ac:dyDescent="0.3">
      <c r="A40" s="12"/>
      <c r="D40" s="10"/>
      <c r="F40" s="20"/>
    </row>
    <row r="41" spans="1:7" x14ac:dyDescent="0.3">
      <c r="A41" s="3"/>
      <c r="B41" s="7"/>
      <c r="F41" s="20"/>
    </row>
    <row r="42" spans="1:7" x14ac:dyDescent="0.3">
      <c r="A42" s="3" t="s">
        <v>8</v>
      </c>
      <c r="C42" s="3"/>
    </row>
    <row r="43" spans="1:7" x14ac:dyDescent="0.3">
      <c r="A43" s="3"/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 t="s">
        <v>9</v>
      </c>
      <c r="C46" s="3"/>
    </row>
    <row r="49" spans="1:1" x14ac:dyDescent="0.3">
      <c r="A49" s="6" t="s">
        <v>10</v>
      </c>
    </row>
    <row r="50" spans="1:1" x14ac:dyDescent="0.3">
      <c r="A50" s="24" t="s">
        <v>11</v>
      </c>
    </row>
    <row r="51" spans="1:1" x14ac:dyDescent="0.3">
      <c r="A51" s="24" t="s">
        <v>12</v>
      </c>
    </row>
    <row r="53" spans="1:1" x14ac:dyDescent="0.3">
      <c r="A53" s="6" t="s">
        <v>10</v>
      </c>
    </row>
    <row r="54" spans="1:1" x14ac:dyDescent="0.3">
      <c r="A54" s="24" t="s">
        <v>15</v>
      </c>
    </row>
    <row r="55" spans="1:1" x14ac:dyDescent="0.3">
      <c r="A55" s="6" t="s">
        <v>16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zoomScaleNormal="100" workbookViewId="0">
      <selection activeCell="F5" sqref="F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227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228</v>
      </c>
      <c r="B5" s="3"/>
      <c r="C5" s="37">
        <f>21639954.26+27849444.92</f>
        <v>49489399.180000007</v>
      </c>
      <c r="F5" s="11"/>
    </row>
    <row r="6" spans="1:7" x14ac:dyDescent="0.3">
      <c r="A6" s="3" t="s">
        <v>229</v>
      </c>
      <c r="B6" s="3"/>
      <c r="C6" s="11">
        <f>'[1]Des''2021'!$D$6</f>
        <v>7245735</v>
      </c>
      <c r="D6" s="11"/>
    </row>
    <row r="7" spans="1:7" x14ac:dyDescent="0.3">
      <c r="A7" s="3" t="s">
        <v>230</v>
      </c>
      <c r="B7" s="3"/>
      <c r="C7" s="3"/>
      <c r="D7" s="15">
        <f>SUM(C5:C6)</f>
        <v>56735134.180000007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231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5" t="s">
        <v>13</v>
      </c>
      <c r="B12" s="32">
        <v>50000</v>
      </c>
      <c r="C12" s="3"/>
      <c r="D12" s="16"/>
    </row>
    <row r="13" spans="1:7" x14ac:dyDescent="0.3">
      <c r="A13" s="36" t="s">
        <v>246</v>
      </c>
      <c r="B13" s="28">
        <v>1598174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f>'[1]Des''2021'!$D$59</f>
        <v>4534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2252708</v>
      </c>
    </row>
    <row r="18" spans="1:4" x14ac:dyDescent="0.3">
      <c r="A18" s="33" t="s">
        <v>232</v>
      </c>
      <c r="B18" s="3"/>
      <c r="C18" s="3"/>
      <c r="D18" s="21">
        <f>D8+D17</f>
        <v>2252708</v>
      </c>
    </row>
    <row r="19" spans="1:4" x14ac:dyDescent="0.3">
      <c r="A19" s="3" t="s">
        <v>233</v>
      </c>
      <c r="B19" s="3"/>
      <c r="C19" s="3"/>
      <c r="D19" s="16"/>
    </row>
    <row r="20" spans="1:4" x14ac:dyDescent="0.3">
      <c r="A20" s="39" t="s">
        <v>14</v>
      </c>
      <c r="B20" s="1"/>
      <c r="C20" s="3"/>
      <c r="D20" s="3"/>
    </row>
    <row r="21" spans="1:4" x14ac:dyDescent="0.3">
      <c r="A21" s="42" t="s">
        <v>234</v>
      </c>
      <c r="B21" s="41">
        <v>300000</v>
      </c>
      <c r="D21" s="14"/>
    </row>
    <row r="22" spans="1:4" x14ac:dyDescent="0.3">
      <c r="A22" s="42" t="s">
        <v>235</v>
      </c>
      <c r="B22" s="41">
        <v>300000</v>
      </c>
      <c r="D22" s="14"/>
    </row>
    <row r="23" spans="1:4" x14ac:dyDescent="0.3">
      <c r="A23" s="42" t="s">
        <v>236</v>
      </c>
      <c r="B23" s="41">
        <v>300000</v>
      </c>
      <c r="D23" s="14"/>
    </row>
    <row r="24" spans="1:4" x14ac:dyDescent="0.3">
      <c r="A24" s="42" t="s">
        <v>237</v>
      </c>
      <c r="B24" s="41">
        <v>300000</v>
      </c>
      <c r="D24" s="14"/>
    </row>
    <row r="25" spans="1:4" x14ac:dyDescent="0.3">
      <c r="A25" s="42" t="s">
        <v>238</v>
      </c>
      <c r="B25" s="41">
        <v>300000</v>
      </c>
      <c r="D25" s="14"/>
    </row>
    <row r="26" spans="1:4" x14ac:dyDescent="0.3">
      <c r="A26" s="42" t="s">
        <v>239</v>
      </c>
      <c r="B26" s="41">
        <v>300000</v>
      </c>
      <c r="D26" s="14"/>
    </row>
    <row r="27" spans="1:4" x14ac:dyDescent="0.3">
      <c r="A27" s="42" t="s">
        <v>240</v>
      </c>
      <c r="B27" s="41">
        <v>300000</v>
      </c>
      <c r="D27" s="14"/>
    </row>
    <row r="28" spans="1:4" x14ac:dyDescent="0.3">
      <c r="A28" s="42" t="s">
        <v>241</v>
      </c>
      <c r="B28" s="41">
        <v>300000</v>
      </c>
      <c r="D28" s="14"/>
    </row>
    <row r="29" spans="1:4" x14ac:dyDescent="0.3">
      <c r="A29" s="42" t="s">
        <v>242</v>
      </c>
      <c r="B29" s="41">
        <v>300000</v>
      </c>
      <c r="D29" s="14"/>
    </row>
    <row r="30" spans="1:4" x14ac:dyDescent="0.3">
      <c r="A30" s="42" t="s">
        <v>243</v>
      </c>
      <c r="B30" s="41">
        <v>300000</v>
      </c>
      <c r="D30" s="14"/>
    </row>
    <row r="31" spans="1:4" x14ac:dyDescent="0.3">
      <c r="A31" s="42" t="s">
        <v>244</v>
      </c>
      <c r="B31" s="41">
        <v>300000</v>
      </c>
      <c r="D31" s="14"/>
    </row>
    <row r="32" spans="1:4" x14ac:dyDescent="0.3">
      <c r="A32" s="42" t="s">
        <v>245</v>
      </c>
      <c r="B32" s="41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'[1]Des''2021'!$E$58</f>
        <v>72407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3672407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55315435.180000007</v>
      </c>
      <c r="F40" s="20"/>
      <c r="G40" s="20"/>
    </row>
    <row r="41" spans="1:7" ht="17.25" thickTop="1" x14ac:dyDescent="0.3">
      <c r="A41" s="12"/>
      <c r="D41" s="10"/>
      <c r="F41" s="20"/>
    </row>
    <row r="42" spans="1:7" x14ac:dyDescent="0.3">
      <c r="A42" s="3"/>
      <c r="B42" s="7"/>
      <c r="F42" s="20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3" zoomScaleNormal="100" workbookViewId="0">
      <selection activeCell="E23" sqref="E2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207</v>
      </c>
      <c r="B26" s="32">
        <v>300000</v>
      </c>
      <c r="D26" s="14"/>
    </row>
    <row r="27" spans="1:4" x14ac:dyDescent="0.3">
      <c r="A27" s="31" t="s">
        <v>67</v>
      </c>
      <c r="B27" s="32">
        <v>300000</v>
      </c>
      <c r="D27" s="14"/>
    </row>
    <row r="28" spans="1:4" x14ac:dyDescent="0.3">
      <c r="A28" s="31" t="s">
        <v>68</v>
      </c>
      <c r="B28" s="32">
        <v>300000</v>
      </c>
      <c r="D28" s="14"/>
    </row>
    <row r="29" spans="1:4" x14ac:dyDescent="0.3">
      <c r="A29" s="31" t="s">
        <v>69</v>
      </c>
      <c r="B29" s="32">
        <v>300000</v>
      </c>
      <c r="D29" s="14"/>
    </row>
    <row r="30" spans="1:4" x14ac:dyDescent="0.3">
      <c r="A30" s="31" t="s">
        <v>70</v>
      </c>
      <c r="B30" s="32">
        <v>300000</v>
      </c>
      <c r="D30" s="14"/>
    </row>
    <row r="31" spans="1:4" x14ac:dyDescent="0.3">
      <c r="A31" s="31" t="s">
        <v>71</v>
      </c>
      <c r="B31" s="32">
        <v>300000</v>
      </c>
      <c r="D31" s="14"/>
    </row>
    <row r="32" spans="1:4" x14ac:dyDescent="0.3">
      <c r="A32" s="31" t="s">
        <v>72</v>
      </c>
      <c r="B32" s="32">
        <v>300000</v>
      </c>
      <c r="D32" s="14"/>
    </row>
    <row r="33" spans="1:6" x14ac:dyDescent="0.3">
      <c r="A33" s="27" t="s">
        <v>73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0" zoomScaleNormal="100" workbookViewId="0">
      <selection activeCell="A27" sqref="A2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86</v>
      </c>
      <c r="B5" s="3"/>
      <c r="C5" s="37">
        <f>49703444.92+11124791.26</f>
        <v>60828236.18</v>
      </c>
      <c r="F5" s="11"/>
    </row>
    <row r="6" spans="1:7" x14ac:dyDescent="0.3">
      <c r="A6" s="3" t="s">
        <v>87</v>
      </c>
      <c r="B6" s="3"/>
      <c r="C6" s="11">
        <f>'[1]April''2021'!$D$6</f>
        <v>9550235</v>
      </c>
      <c r="D6" s="11"/>
    </row>
    <row r="7" spans="1:7" x14ac:dyDescent="0.3">
      <c r="A7" s="3" t="s">
        <v>88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89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90</v>
      </c>
      <c r="B19" s="3"/>
      <c r="C19" s="3"/>
      <c r="D19" s="21">
        <f>D8+D18</f>
        <v>3650945</v>
      </c>
    </row>
    <row r="20" spans="1:4" x14ac:dyDescent="0.3">
      <c r="A20" s="3" t="s">
        <v>91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74</v>
      </c>
      <c r="B22" s="30">
        <v>300000</v>
      </c>
      <c r="D22" s="14"/>
    </row>
    <row r="23" spans="1:4" x14ac:dyDescent="0.3">
      <c r="A23" s="31" t="s">
        <v>75</v>
      </c>
      <c r="B23" s="32">
        <v>300000</v>
      </c>
      <c r="D23" s="14"/>
    </row>
    <row r="24" spans="1:4" x14ac:dyDescent="0.3">
      <c r="A24" s="31" t="s">
        <v>76</v>
      </c>
      <c r="B24" s="32">
        <v>300000</v>
      </c>
      <c r="D24" s="14"/>
    </row>
    <row r="25" spans="1:4" x14ac:dyDescent="0.3">
      <c r="A25" s="31" t="s">
        <v>77</v>
      </c>
      <c r="B25" s="32">
        <v>300000</v>
      </c>
      <c r="D25" s="14"/>
    </row>
    <row r="26" spans="1:4" x14ac:dyDescent="0.3">
      <c r="A26" s="31" t="s">
        <v>206</v>
      </c>
      <c r="B26" s="32">
        <v>300000</v>
      </c>
      <c r="D26" s="14"/>
    </row>
    <row r="27" spans="1:4" x14ac:dyDescent="0.3">
      <c r="A27" s="31" t="s">
        <v>78</v>
      </c>
      <c r="B27" s="32">
        <v>300000</v>
      </c>
      <c r="D27" s="14"/>
    </row>
    <row r="28" spans="1:4" x14ac:dyDescent="0.3">
      <c r="A28" s="31" t="s">
        <v>79</v>
      </c>
      <c r="B28" s="32">
        <v>300000</v>
      </c>
      <c r="D28" s="14"/>
    </row>
    <row r="29" spans="1:4" x14ac:dyDescent="0.3">
      <c r="A29" s="31" t="s">
        <v>80</v>
      </c>
      <c r="B29" s="32">
        <v>300000</v>
      </c>
      <c r="D29" s="14"/>
    </row>
    <row r="30" spans="1:4" x14ac:dyDescent="0.3">
      <c r="A30" s="31" t="s">
        <v>81</v>
      </c>
      <c r="B30" s="32">
        <v>300000</v>
      </c>
      <c r="D30" s="14"/>
    </row>
    <row r="31" spans="1:4" x14ac:dyDescent="0.3">
      <c r="A31" s="31" t="s">
        <v>82</v>
      </c>
      <c r="B31" s="32">
        <v>300000</v>
      </c>
      <c r="D31" s="14"/>
    </row>
    <row r="32" spans="1:4" x14ac:dyDescent="0.3">
      <c r="A32" s="31" t="s">
        <v>83</v>
      </c>
      <c r="B32" s="32">
        <v>300000</v>
      </c>
      <c r="D32" s="14"/>
    </row>
    <row r="33" spans="1:6" x14ac:dyDescent="0.3">
      <c r="A33" s="27" t="s">
        <v>84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2" zoomScaleNormal="100" workbookViewId="0">
      <selection activeCell="D20" sqref="D20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93</v>
      </c>
      <c r="B5" s="3"/>
      <c r="C5" s="37">
        <f>14125547.26+49673444.92</f>
        <v>63798992.18</v>
      </c>
      <c r="F5" s="11"/>
    </row>
    <row r="6" spans="1:7" x14ac:dyDescent="0.3">
      <c r="A6" s="3" t="s">
        <v>94</v>
      </c>
      <c r="B6" s="3"/>
      <c r="C6" s="11">
        <f>'[1]Mei''2021'!$D$6</f>
        <v>6547235</v>
      </c>
      <c r="D6" s="11"/>
    </row>
    <row r="7" spans="1:7" x14ac:dyDescent="0.3">
      <c r="A7" s="3" t="s">
        <v>95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97</v>
      </c>
      <c r="B19" s="3"/>
      <c r="C19" s="3"/>
      <c r="D19" s="21">
        <f>D8+D18</f>
        <v>651149</v>
      </c>
    </row>
    <row r="20" spans="1:4" x14ac:dyDescent="0.3">
      <c r="A20" s="3" t="s">
        <v>98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99</v>
      </c>
      <c r="B22" s="41">
        <v>300000</v>
      </c>
      <c r="D22" s="14"/>
    </row>
    <row r="23" spans="1:4" x14ac:dyDescent="0.3">
      <c r="A23" s="42" t="s">
        <v>100</v>
      </c>
      <c r="B23" s="41">
        <v>250000</v>
      </c>
      <c r="D23" s="14"/>
    </row>
    <row r="24" spans="1:4" x14ac:dyDescent="0.3">
      <c r="A24" s="42" t="s">
        <v>101</v>
      </c>
      <c r="B24" s="41">
        <v>300000</v>
      </c>
      <c r="D24" s="14"/>
    </row>
    <row r="25" spans="1:4" x14ac:dyDescent="0.3">
      <c r="A25" s="42" t="s">
        <v>102</v>
      </c>
      <c r="B25" s="41">
        <v>300000</v>
      </c>
      <c r="D25" s="14"/>
    </row>
    <row r="26" spans="1:4" x14ac:dyDescent="0.3">
      <c r="A26" s="42" t="s">
        <v>205</v>
      </c>
      <c r="B26" s="41">
        <v>300000</v>
      </c>
      <c r="D26" s="14"/>
    </row>
    <row r="27" spans="1:4" x14ac:dyDescent="0.3">
      <c r="A27" s="42" t="s">
        <v>103</v>
      </c>
      <c r="B27" s="41">
        <v>300000</v>
      </c>
      <c r="D27" s="14"/>
    </row>
    <row r="28" spans="1:4" x14ac:dyDescent="0.3">
      <c r="A28" s="42" t="s">
        <v>104</v>
      </c>
      <c r="B28" s="41">
        <v>300000</v>
      </c>
      <c r="D28" s="14"/>
    </row>
    <row r="29" spans="1:4" x14ac:dyDescent="0.3">
      <c r="A29" s="42" t="s">
        <v>105</v>
      </c>
      <c r="B29" s="41">
        <v>300000</v>
      </c>
      <c r="D29" s="14"/>
    </row>
    <row r="30" spans="1:4" x14ac:dyDescent="0.3">
      <c r="A30" s="42" t="s">
        <v>106</v>
      </c>
      <c r="B30" s="41">
        <v>300000</v>
      </c>
      <c r="D30" s="14"/>
    </row>
    <row r="31" spans="1:4" x14ac:dyDescent="0.3">
      <c r="A31" s="42" t="s">
        <v>107</v>
      </c>
      <c r="B31" s="41">
        <v>300000</v>
      </c>
      <c r="D31" s="14"/>
    </row>
    <row r="32" spans="1:4" x14ac:dyDescent="0.3">
      <c r="A32" s="42" t="s">
        <v>108</v>
      </c>
      <c r="B32" s="41">
        <v>300000</v>
      </c>
      <c r="D32" s="14"/>
    </row>
    <row r="33" spans="1:6" x14ac:dyDescent="0.3">
      <c r="A33" s="42" t="s">
        <v>109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6" zoomScaleNormal="100" workbookViewId="0">
      <selection activeCell="D29" sqref="D2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110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111</v>
      </c>
      <c r="B5" s="3"/>
      <c r="C5" s="37">
        <f>14126466.26+49643444.92</f>
        <v>63769911.18</v>
      </c>
      <c r="F5" s="11"/>
    </row>
    <row r="6" spans="1:7" x14ac:dyDescent="0.3">
      <c r="A6" s="3" t="s">
        <v>112</v>
      </c>
      <c r="B6" s="3"/>
      <c r="C6" s="11">
        <f>'[1]Jun''2021'!$D$6</f>
        <v>3594235</v>
      </c>
      <c r="D6" s="11"/>
    </row>
    <row r="7" spans="1:7" x14ac:dyDescent="0.3">
      <c r="A7" s="3" t="s">
        <v>113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114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115</v>
      </c>
      <c r="B19" s="3"/>
      <c r="C19" s="3"/>
      <c r="D19" s="21">
        <f>D8+D18</f>
        <v>2151257</v>
      </c>
    </row>
    <row r="20" spans="1:4" x14ac:dyDescent="0.3">
      <c r="A20" s="3" t="s">
        <v>116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117</v>
      </c>
      <c r="B22" s="41">
        <v>300000</v>
      </c>
      <c r="D22" s="14"/>
    </row>
    <row r="23" spans="1:4" x14ac:dyDescent="0.3">
      <c r="A23" s="42" t="s">
        <v>118</v>
      </c>
      <c r="B23" s="41">
        <v>300000</v>
      </c>
      <c r="D23" s="14"/>
    </row>
    <row r="24" spans="1:4" x14ac:dyDescent="0.3">
      <c r="A24" s="42" t="s">
        <v>119</v>
      </c>
      <c r="B24" s="41">
        <v>300000</v>
      </c>
      <c r="D24" s="14"/>
    </row>
    <row r="25" spans="1:4" x14ac:dyDescent="0.3">
      <c r="A25" s="42" t="s">
        <v>120</v>
      </c>
      <c r="B25" s="41">
        <v>300000</v>
      </c>
      <c r="D25" s="14"/>
    </row>
    <row r="26" spans="1:4" x14ac:dyDescent="0.3">
      <c r="A26" s="42" t="s">
        <v>121</v>
      </c>
      <c r="B26" s="41">
        <v>300000</v>
      </c>
      <c r="D26" s="14"/>
    </row>
    <row r="27" spans="1:4" x14ac:dyDescent="0.3">
      <c r="A27" s="42" t="s">
        <v>122</v>
      </c>
      <c r="B27" s="41">
        <v>300000</v>
      </c>
      <c r="D27" s="14"/>
    </row>
    <row r="28" spans="1:4" x14ac:dyDescent="0.3">
      <c r="A28" s="42" t="s">
        <v>123</v>
      </c>
      <c r="B28" s="41">
        <v>300000</v>
      </c>
      <c r="D28" s="14"/>
    </row>
    <row r="29" spans="1:4" x14ac:dyDescent="0.3">
      <c r="A29" s="42" t="s">
        <v>124</v>
      </c>
      <c r="B29" s="41">
        <v>300000</v>
      </c>
      <c r="D29" s="14"/>
    </row>
    <row r="30" spans="1:4" x14ac:dyDescent="0.3">
      <c r="A30" s="42" t="s">
        <v>125</v>
      </c>
      <c r="B30" s="41">
        <v>300000</v>
      </c>
      <c r="D30" s="14"/>
    </row>
    <row r="31" spans="1:4" x14ac:dyDescent="0.3">
      <c r="A31" s="42" t="s">
        <v>126</v>
      </c>
      <c r="B31" s="41">
        <v>300000</v>
      </c>
      <c r="D31" s="14"/>
    </row>
    <row r="32" spans="1:4" x14ac:dyDescent="0.3">
      <c r="A32" s="42" t="s">
        <v>127</v>
      </c>
      <c r="B32" s="41">
        <v>300000</v>
      </c>
      <c r="D32" s="14"/>
    </row>
    <row r="33" spans="1:6" x14ac:dyDescent="0.3">
      <c r="A33" s="42" t="s">
        <v>128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9" zoomScaleNormal="100" workbookViewId="0">
      <selection activeCell="A15" sqref="A1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130</v>
      </c>
      <c r="B5" s="3"/>
      <c r="C5" s="37">
        <f>15627472.26+49613444.92</f>
        <v>65240917.18</v>
      </c>
      <c r="F5" s="11"/>
    </row>
    <row r="6" spans="1:7" x14ac:dyDescent="0.3">
      <c r="A6" s="3" t="s">
        <v>132</v>
      </c>
      <c r="B6" s="3"/>
      <c r="C6" s="11">
        <f>'[1]Juli''2021'!$D$6</f>
        <v>624735</v>
      </c>
      <c r="D6" s="11"/>
    </row>
    <row r="7" spans="1:7" x14ac:dyDescent="0.3">
      <c r="A7" s="3" t="s">
        <v>131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133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134</v>
      </c>
      <c r="B19" s="3"/>
      <c r="C19" s="3"/>
      <c r="D19" s="21">
        <f>D8+D18</f>
        <v>651284</v>
      </c>
    </row>
    <row r="20" spans="1:4" x14ac:dyDescent="0.3">
      <c r="A20" s="3" t="s">
        <v>135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136</v>
      </c>
      <c r="B22" s="41">
        <v>300000</v>
      </c>
      <c r="D22" s="14"/>
    </row>
    <row r="23" spans="1:4" x14ac:dyDescent="0.3">
      <c r="A23" s="42" t="s">
        <v>137</v>
      </c>
      <c r="B23" s="41">
        <v>300000</v>
      </c>
      <c r="D23" s="14"/>
    </row>
    <row r="24" spans="1:4" x14ac:dyDescent="0.3">
      <c r="A24" s="42" t="s">
        <v>138</v>
      </c>
      <c r="B24" s="41">
        <v>300000</v>
      </c>
      <c r="D24" s="14"/>
    </row>
    <row r="25" spans="1:4" x14ac:dyDescent="0.3">
      <c r="A25" s="42" t="s">
        <v>139</v>
      </c>
      <c r="B25" s="41">
        <v>300000</v>
      </c>
      <c r="D25" s="14"/>
    </row>
    <row r="26" spans="1:4" x14ac:dyDescent="0.3">
      <c r="A26" s="42" t="s">
        <v>140</v>
      </c>
      <c r="B26" s="41">
        <v>300000</v>
      </c>
      <c r="D26" s="14"/>
    </row>
    <row r="27" spans="1:4" x14ac:dyDescent="0.3">
      <c r="A27" s="42" t="s">
        <v>141</v>
      </c>
      <c r="B27" s="41">
        <v>300000</v>
      </c>
      <c r="D27" s="14"/>
    </row>
    <row r="28" spans="1:4" x14ac:dyDescent="0.3">
      <c r="A28" s="42" t="s">
        <v>142</v>
      </c>
      <c r="B28" s="41">
        <v>300000</v>
      </c>
      <c r="D28" s="14"/>
    </row>
    <row r="29" spans="1:4" x14ac:dyDescent="0.3">
      <c r="A29" s="42" t="s">
        <v>143</v>
      </c>
      <c r="B29" s="41">
        <v>300000</v>
      </c>
      <c r="D29" s="14"/>
    </row>
    <row r="30" spans="1:4" x14ac:dyDescent="0.3">
      <c r="A30" s="42" t="s">
        <v>144</v>
      </c>
      <c r="B30" s="41">
        <v>300000</v>
      </c>
      <c r="D30" s="14"/>
    </row>
    <row r="31" spans="1:4" x14ac:dyDescent="0.3">
      <c r="A31" s="42" t="s">
        <v>145</v>
      </c>
      <c r="B31" s="41">
        <v>300000</v>
      </c>
      <c r="D31" s="14"/>
    </row>
    <row r="32" spans="1:4" x14ac:dyDescent="0.3">
      <c r="A32" s="42" t="s">
        <v>146</v>
      </c>
      <c r="B32" s="41">
        <v>300000</v>
      </c>
      <c r="D32" s="14"/>
    </row>
    <row r="33" spans="1:6" x14ac:dyDescent="0.3">
      <c r="A33" s="42" t="s">
        <v>147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C6" sqref="C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148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149</v>
      </c>
      <c r="B5" s="3"/>
      <c r="C5" s="37">
        <f>15628499.26+38776444.92</f>
        <v>54404944.18</v>
      </c>
      <c r="F5" s="11"/>
    </row>
    <row r="6" spans="1:7" x14ac:dyDescent="0.3">
      <c r="A6" s="3" t="s">
        <v>150</v>
      </c>
      <c r="B6" s="3"/>
      <c r="C6" s="11" t="e">
        <f>#REF!</f>
        <v>#REF!</v>
      </c>
      <c r="D6" s="11"/>
    </row>
    <row r="7" spans="1:7" x14ac:dyDescent="0.3">
      <c r="A7" s="3" t="s">
        <v>151</v>
      </c>
      <c r="B7" s="3"/>
      <c r="C7" s="3"/>
      <c r="D7" s="15" t="e">
        <f>SUM(C5:C6)</f>
        <v>#REF!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152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 t="e">
        <f>#REF!</f>
        <v>#REF!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 t="e">
        <f>SUM(B10:B17)</f>
        <v>#REF!</v>
      </c>
    </row>
    <row r="19" spans="1:4" x14ac:dyDescent="0.3">
      <c r="A19" s="33" t="s">
        <v>153</v>
      </c>
      <c r="B19" s="3"/>
      <c r="C19" s="3"/>
      <c r="D19" s="21" t="e">
        <f>D8+D18</f>
        <v>#REF!</v>
      </c>
    </row>
    <row r="20" spans="1:4" x14ac:dyDescent="0.3">
      <c r="A20" s="3" t="s">
        <v>154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155</v>
      </c>
      <c r="B22" s="41">
        <v>300000</v>
      </c>
      <c r="D22" s="14"/>
    </row>
    <row r="23" spans="1:4" x14ac:dyDescent="0.3">
      <c r="A23" s="42" t="s">
        <v>156</v>
      </c>
      <c r="B23" s="41">
        <v>300000</v>
      </c>
      <c r="D23" s="14"/>
    </row>
    <row r="24" spans="1:4" x14ac:dyDescent="0.3">
      <c r="A24" s="42" t="s">
        <v>157</v>
      </c>
      <c r="B24" s="41">
        <v>300000</v>
      </c>
      <c r="D24" s="14"/>
    </row>
    <row r="25" spans="1:4" x14ac:dyDescent="0.3">
      <c r="A25" s="42" t="s">
        <v>158</v>
      </c>
      <c r="B25" s="41">
        <v>300000</v>
      </c>
      <c r="D25" s="14"/>
    </row>
    <row r="26" spans="1:4" x14ac:dyDescent="0.3">
      <c r="A26" s="42" t="s">
        <v>204</v>
      </c>
      <c r="B26" s="41">
        <v>300000</v>
      </c>
      <c r="D26" s="14"/>
    </row>
    <row r="27" spans="1:4" x14ac:dyDescent="0.3">
      <c r="A27" s="42" t="s">
        <v>159</v>
      </c>
      <c r="B27" s="41">
        <v>300000</v>
      </c>
      <c r="D27" s="14"/>
    </row>
    <row r="28" spans="1:4" x14ac:dyDescent="0.3">
      <c r="A28" s="42" t="s">
        <v>160</v>
      </c>
      <c r="B28" s="41">
        <v>300000</v>
      </c>
      <c r="D28" s="14"/>
    </row>
    <row r="29" spans="1:4" x14ac:dyDescent="0.3">
      <c r="A29" s="42" t="s">
        <v>161</v>
      </c>
      <c r="B29" s="41">
        <v>300000</v>
      </c>
      <c r="D29" s="14"/>
    </row>
    <row r="30" spans="1:4" x14ac:dyDescent="0.3">
      <c r="A30" s="42" t="s">
        <v>162</v>
      </c>
      <c r="B30" s="41">
        <v>300000</v>
      </c>
      <c r="D30" s="14"/>
    </row>
    <row r="31" spans="1:4" x14ac:dyDescent="0.3">
      <c r="A31" s="42" t="s">
        <v>163</v>
      </c>
      <c r="B31" s="41">
        <v>300000</v>
      </c>
      <c r="D31" s="14"/>
    </row>
    <row r="32" spans="1:4" x14ac:dyDescent="0.3">
      <c r="A32" s="42" t="s">
        <v>164</v>
      </c>
      <c r="B32" s="41">
        <v>300000</v>
      </c>
      <c r="D32" s="14"/>
    </row>
    <row r="33" spans="1:7" x14ac:dyDescent="0.3">
      <c r="A33" s="42" t="s">
        <v>165</v>
      </c>
      <c r="B33" s="41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 t="e">
        <f>#REF!</f>
        <v>#REF!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 t="e">
        <f>SUM(B21:B38)</f>
        <v>#REF!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 t="e">
        <f>D7+D19-D39</f>
        <v>#REF!</v>
      </c>
      <c r="F41" s="20"/>
      <c r="G41" s="20"/>
    </row>
    <row r="42" spans="1:7" ht="17.25" thickTop="1" x14ac:dyDescent="0.3">
      <c r="A42" s="12"/>
      <c r="D42" s="10"/>
      <c r="F42" s="20"/>
    </row>
    <row r="43" spans="1:7" x14ac:dyDescent="0.3">
      <c r="A43" s="3"/>
      <c r="B43" s="7"/>
      <c r="F43" s="20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5" zoomScaleNormal="100" workbookViewId="0">
      <selection activeCell="B38" sqref="B3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167</v>
      </c>
      <c r="B5" s="3"/>
      <c r="C5" s="37">
        <f>18629686.26+38716444.92</f>
        <v>57346131.180000007</v>
      </c>
      <c r="F5" s="11"/>
    </row>
    <row r="6" spans="1:7" x14ac:dyDescent="0.3">
      <c r="A6" s="3" t="s">
        <v>168</v>
      </c>
      <c r="B6" s="3"/>
      <c r="C6" s="11">
        <f>'[1]Sept''2021'!$D$6</f>
        <v>5442735</v>
      </c>
      <c r="D6" s="11"/>
    </row>
    <row r="7" spans="1:7" x14ac:dyDescent="0.3">
      <c r="A7" s="3" t="s">
        <v>169</v>
      </c>
      <c r="B7" s="3"/>
      <c r="C7" s="3"/>
      <c r="D7" s="15">
        <f>SUM(C5:C6)</f>
        <v>62788866.180000007</v>
      </c>
      <c r="F7" s="16"/>
    </row>
    <row r="8" spans="1:7" x14ac:dyDescent="0.3">
      <c r="A8" s="3"/>
      <c r="B8" s="3"/>
      <c r="C8" s="3"/>
      <c r="D8" s="3"/>
      <c r="F8" s="6">
        <f>38716444.92-30000</f>
        <v>38686444.920000002</v>
      </c>
    </row>
    <row r="9" spans="1:7" x14ac:dyDescent="0.3">
      <c r="A9" s="3" t="s">
        <v>170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3000000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f>'[1]Sept''2021'!$D$59</f>
        <v>3879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3653879</v>
      </c>
    </row>
    <row r="18" spans="1:4" x14ac:dyDescent="0.3">
      <c r="A18" s="33" t="s">
        <v>171</v>
      </c>
      <c r="B18" s="3"/>
      <c r="C18" s="3"/>
      <c r="D18" s="21">
        <f>D8+D17</f>
        <v>3653879</v>
      </c>
    </row>
    <row r="19" spans="1:4" x14ac:dyDescent="0.3">
      <c r="A19" s="3" t="s">
        <v>172</v>
      </c>
      <c r="B19" s="3"/>
      <c r="C19" s="3"/>
      <c r="D19" s="16"/>
    </row>
    <row r="20" spans="1:4" x14ac:dyDescent="0.3">
      <c r="A20" s="39" t="s">
        <v>14</v>
      </c>
      <c r="B20" s="1"/>
      <c r="C20" s="3"/>
      <c r="D20" s="3"/>
    </row>
    <row r="21" spans="1:4" x14ac:dyDescent="0.3">
      <c r="A21" s="42" t="s">
        <v>173</v>
      </c>
      <c r="B21" s="41">
        <v>300000</v>
      </c>
      <c r="D21" s="14"/>
    </row>
    <row r="22" spans="1:4" x14ac:dyDescent="0.3">
      <c r="A22" s="42" t="s">
        <v>174</v>
      </c>
      <c r="B22" s="41">
        <v>300000</v>
      </c>
      <c r="D22" s="14"/>
    </row>
    <row r="23" spans="1:4" x14ac:dyDescent="0.3">
      <c r="A23" s="42" t="s">
        <v>175</v>
      </c>
      <c r="B23" s="41">
        <v>300000</v>
      </c>
      <c r="D23" s="14"/>
    </row>
    <row r="24" spans="1:4" x14ac:dyDescent="0.3">
      <c r="A24" s="42" t="s">
        <v>176</v>
      </c>
      <c r="B24" s="41">
        <v>300000</v>
      </c>
      <c r="D24" s="14"/>
    </row>
    <row r="25" spans="1:4" x14ac:dyDescent="0.3">
      <c r="A25" s="42" t="s">
        <v>203</v>
      </c>
      <c r="B25" s="41">
        <v>300000</v>
      </c>
      <c r="D25" s="14"/>
    </row>
    <row r="26" spans="1:4" x14ac:dyDescent="0.3">
      <c r="A26" s="42" t="s">
        <v>177</v>
      </c>
      <c r="B26" s="41">
        <v>300000</v>
      </c>
      <c r="D26" s="14"/>
    </row>
    <row r="27" spans="1:4" x14ac:dyDescent="0.3">
      <c r="A27" s="42" t="s">
        <v>178</v>
      </c>
      <c r="B27" s="41">
        <v>300000</v>
      </c>
      <c r="D27" s="14"/>
    </row>
    <row r="28" spans="1:4" x14ac:dyDescent="0.3">
      <c r="A28" s="42" t="s">
        <v>179</v>
      </c>
      <c r="B28" s="41">
        <v>300000</v>
      </c>
      <c r="D28" s="14"/>
    </row>
    <row r="29" spans="1:4" x14ac:dyDescent="0.3">
      <c r="A29" s="42" t="s">
        <v>180</v>
      </c>
      <c r="B29" s="41">
        <v>300000</v>
      </c>
      <c r="D29" s="14"/>
    </row>
    <row r="30" spans="1:4" x14ac:dyDescent="0.3">
      <c r="A30" s="42" t="s">
        <v>181</v>
      </c>
      <c r="B30" s="41">
        <v>300000</v>
      </c>
      <c r="D30" s="14"/>
    </row>
    <row r="31" spans="1:4" x14ac:dyDescent="0.3">
      <c r="A31" s="42" t="s">
        <v>182</v>
      </c>
      <c r="B31" s="41">
        <v>300000</v>
      </c>
      <c r="D31" s="14"/>
    </row>
    <row r="32" spans="1:4" x14ac:dyDescent="0.3">
      <c r="A32" s="42" t="s">
        <v>183</v>
      </c>
      <c r="B32" s="41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'[1]Sept''2021'!$E$58-30000</f>
        <v>47776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3647776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62794969.180000007</v>
      </c>
      <c r="F40" s="20"/>
      <c r="G40" s="20"/>
    </row>
    <row r="41" spans="1:7" ht="17.25" thickTop="1" x14ac:dyDescent="0.3">
      <c r="A41" s="12"/>
      <c r="D41" s="10"/>
      <c r="F41" s="20"/>
    </row>
    <row r="42" spans="1:7" x14ac:dyDescent="0.3">
      <c r="A42" s="3"/>
      <c r="B42" s="7"/>
      <c r="F42" s="20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Jan'2021</vt:lpstr>
      <vt:lpstr>Feb'2021</vt:lpstr>
      <vt:lpstr>Mar'2021</vt:lpstr>
      <vt:lpstr>Apr'2021</vt:lpstr>
      <vt:lpstr>Mei'2021</vt:lpstr>
      <vt:lpstr>Juni'21</vt:lpstr>
      <vt:lpstr>Juli'21</vt:lpstr>
      <vt:lpstr>Agustus'21</vt:lpstr>
      <vt:lpstr>September'21</vt:lpstr>
      <vt:lpstr>Oktober'21</vt:lpstr>
      <vt:lpstr>November'21</vt:lpstr>
      <vt:lpstr>Desember'21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2022-02-09T04:32:30Z</dcterms:modified>
</cp:coreProperties>
</file>